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Budget and Finance\Institutional Research\Web Material\Budget\Current Funds Budget\"/>
    </mc:Choice>
  </mc:AlternateContent>
  <bookViews>
    <workbookView xWindow="0" yWindow="0" windowWidth="28800" windowHeight="12000"/>
  </bookViews>
  <sheets>
    <sheet name="CU System" sheetId="1" r:id="rId1"/>
    <sheet name="Boulder" sheetId="3" r:id="rId2"/>
    <sheet name="UCCS" sheetId="4" r:id="rId3"/>
    <sheet name="Denver" sheetId="6" r:id="rId4"/>
    <sheet name="Anschutz" sheetId="5" r:id="rId5"/>
  </sheets>
  <externalReferences>
    <externalReference r:id="rId6"/>
  </externalReferences>
  <definedNames>
    <definedName name="_xlnm.Print_Area" localSheetId="4">Anschutz!#REF!</definedName>
    <definedName name="_xlnm.Print_Area" localSheetId="1">Boulder!$A$1:$G$60</definedName>
    <definedName name="_xlnm.Print_Area" localSheetId="0">'CU System'!$A$1:$G$67</definedName>
    <definedName name="_xlnm.Print_Area" localSheetId="3">Denver!#REF!</definedName>
    <definedName name="_xlnm.Print_Area" localSheetId="2">UCCS!$A$1:$G$63</definedName>
    <definedName name="Z_3882C113_1573_4380_A022_71244E43BE62_.wvu.PrintArea" localSheetId="4" hidden="1">Anschutz!#REF!</definedName>
    <definedName name="Z_3882C113_1573_4380_A022_71244E43BE62_.wvu.PrintArea" localSheetId="0" hidden="1">'CU System'!#REF!</definedName>
    <definedName name="Z_3882C113_1573_4380_A022_71244E43BE62_.wvu.PrintArea" localSheetId="3" hidden="1">Denver!#REF!</definedName>
    <definedName name="Z_D34A7FBE_B1C0_4209_99F5_DD19CB11C4C3_.wvu.PrintArea" localSheetId="4" hidden="1">Anschutz!#REF!</definedName>
    <definedName name="Z_D34A7FBE_B1C0_4209_99F5_DD19CB11C4C3_.wvu.PrintArea" localSheetId="0" hidden="1">'CU System'!#REF!</definedName>
    <definedName name="Z_D34A7FBE_B1C0_4209_99F5_DD19CB11C4C3_.wvu.PrintArea" localSheetId="3" hidden="1">Denver!#REF!</definedName>
    <definedName name="Z_FE70D1E6_4947_40BD_BA22_659413D31686_.wvu.PrintArea" localSheetId="4" hidden="1">Anschutz!#REF!</definedName>
    <definedName name="Z_FE70D1E6_4947_40BD_BA22_659413D31686_.wvu.PrintArea" localSheetId="0" hidden="1">'CU System'!#REF!</definedName>
    <definedName name="Z_FE70D1E6_4947_40BD_BA22_659413D31686_.wvu.PrintArea" localSheetId="3" hidden="1">Denver!#REF!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7" i="6" l="1"/>
  <c r="F57" i="6"/>
  <c r="E57" i="6"/>
  <c r="D57" i="6"/>
  <c r="C57" i="6"/>
  <c r="B57" i="6"/>
  <c r="G52" i="6"/>
  <c r="F52" i="6"/>
  <c r="E52" i="6"/>
  <c r="E58" i="6" s="1"/>
  <c r="D52" i="6"/>
  <c r="D58" i="6" s="1"/>
  <c r="C52" i="6"/>
  <c r="B52" i="6"/>
  <c r="F45" i="6"/>
  <c r="F58" i="6" s="1"/>
  <c r="E45" i="6"/>
  <c r="C45" i="6"/>
  <c r="C58" i="6" s="1"/>
  <c r="B45" i="6"/>
  <c r="B58" i="6" s="1"/>
  <c r="F21" i="6"/>
  <c r="G21" i="6" s="1"/>
  <c r="E21" i="6"/>
  <c r="D21" i="6"/>
  <c r="C21" i="6"/>
  <c r="B21" i="6"/>
  <c r="F14" i="6"/>
  <c r="E14" i="6"/>
  <c r="E30" i="6" s="1"/>
  <c r="D14" i="6"/>
  <c r="G14" i="6" s="1"/>
  <c r="C14" i="6"/>
  <c r="B14" i="6"/>
  <c r="G53" i="5"/>
  <c r="F53" i="5"/>
  <c r="E53" i="5"/>
  <c r="D53" i="5"/>
  <c r="C53" i="5"/>
  <c r="B53" i="5"/>
  <c r="G46" i="5"/>
  <c r="G59" i="5" s="1"/>
  <c r="F46" i="5"/>
  <c r="F59" i="5" s="1"/>
  <c r="E46" i="5"/>
  <c r="E59" i="5" s="1"/>
  <c r="D46" i="5"/>
  <c r="D59" i="5" s="1"/>
  <c r="C46" i="5"/>
  <c r="C59" i="5" s="1"/>
  <c r="B46" i="5"/>
  <c r="B59" i="5" s="1"/>
  <c r="E31" i="5"/>
  <c r="G22" i="5"/>
  <c r="G31" i="5" s="1"/>
  <c r="F22" i="5"/>
  <c r="F31" i="5" s="1"/>
  <c r="E22" i="5"/>
  <c r="G21" i="5"/>
  <c r="D21" i="5"/>
  <c r="C21" i="5"/>
  <c r="B21" i="5"/>
  <c r="B22" i="5" s="1"/>
  <c r="B31" i="5" s="1"/>
  <c r="G14" i="5"/>
  <c r="F14" i="5"/>
  <c r="E14" i="5"/>
  <c r="D14" i="5"/>
  <c r="C14" i="5"/>
  <c r="B14" i="5"/>
  <c r="F30" i="6" l="1"/>
  <c r="C22" i="5"/>
  <c r="C31" i="5" s="1"/>
  <c r="G45" i="6"/>
  <c r="G58" i="6" s="1"/>
  <c r="D22" i="5"/>
  <c r="D31" i="5" s="1"/>
  <c r="D30" i="6"/>
  <c r="F58" i="4" l="1"/>
  <c r="B58" i="4"/>
  <c r="F57" i="4"/>
  <c r="E57" i="4"/>
  <c r="D57" i="4"/>
  <c r="G57" i="4" s="1"/>
  <c r="C57" i="4"/>
  <c r="B57" i="4"/>
  <c r="G56" i="4"/>
  <c r="G55" i="4"/>
  <c r="F52" i="4"/>
  <c r="E52" i="4"/>
  <c r="D52" i="4"/>
  <c r="G52" i="4" s="1"/>
  <c r="C52" i="4"/>
  <c r="B52" i="4"/>
  <c r="G51" i="4"/>
  <c r="G50" i="4"/>
  <c r="G49" i="4"/>
  <c r="F45" i="4"/>
  <c r="E45" i="4"/>
  <c r="E58" i="4" s="1"/>
  <c r="D45" i="4"/>
  <c r="D58" i="4" s="1"/>
  <c r="G58" i="4" s="1"/>
  <c r="C45" i="4"/>
  <c r="C58" i="4" s="1"/>
  <c r="B45" i="4"/>
  <c r="G44" i="4"/>
  <c r="G43" i="4"/>
  <c r="G42" i="4"/>
  <c r="G41" i="4"/>
  <c r="G40" i="4"/>
  <c r="G39" i="4"/>
  <c r="G38" i="4"/>
  <c r="G37" i="4"/>
  <c r="G36" i="4"/>
  <c r="G35" i="4"/>
  <c r="G34" i="4"/>
  <c r="F30" i="4"/>
  <c r="F60" i="4" s="1"/>
  <c r="G29" i="4"/>
  <c r="G28" i="4"/>
  <c r="G27" i="4"/>
  <c r="G25" i="4"/>
  <c r="G24" i="4"/>
  <c r="B24" i="4"/>
  <c r="B30" i="4" s="1"/>
  <c r="B60" i="4" s="1"/>
  <c r="G23" i="4"/>
  <c r="G22" i="4"/>
  <c r="B22" i="4"/>
  <c r="F21" i="4"/>
  <c r="E21" i="4"/>
  <c r="D21" i="4"/>
  <c r="G21" i="4" s="1"/>
  <c r="C21" i="4"/>
  <c r="B21" i="4"/>
  <c r="G20" i="4"/>
  <c r="G19" i="4"/>
  <c r="G18" i="4"/>
  <c r="G17" i="4"/>
  <c r="G15" i="4"/>
  <c r="F14" i="4"/>
  <c r="E14" i="4"/>
  <c r="E30" i="4" s="1"/>
  <c r="D14" i="4"/>
  <c r="G14" i="4" s="1"/>
  <c r="C14" i="4"/>
  <c r="C30" i="4" s="1"/>
  <c r="C60" i="4" s="1"/>
  <c r="B14" i="4"/>
  <c r="G13" i="4"/>
  <c r="G12" i="4"/>
  <c r="G11" i="4"/>
  <c r="G10" i="4"/>
  <c r="G9" i="4"/>
  <c r="E60" i="4" l="1"/>
  <c r="D30" i="4"/>
  <c r="G45" i="4"/>
  <c r="D60" i="4" l="1"/>
  <c r="G60" i="4" s="1"/>
  <c r="G30" i="4"/>
  <c r="E58" i="3" l="1"/>
  <c r="D58" i="3"/>
  <c r="G57" i="3"/>
  <c r="F57" i="3"/>
  <c r="E57" i="3"/>
  <c r="D57" i="3"/>
  <c r="C57" i="3"/>
  <c r="B57" i="3"/>
  <c r="G56" i="3"/>
  <c r="G55" i="3"/>
  <c r="F52" i="3"/>
  <c r="F58" i="3" s="1"/>
  <c r="E52" i="3"/>
  <c r="D52" i="3"/>
  <c r="C52" i="3"/>
  <c r="B52" i="3"/>
  <c r="B58" i="3" s="1"/>
  <c r="G51" i="3"/>
  <c r="G50" i="3"/>
  <c r="G49" i="3"/>
  <c r="G52" i="3" s="1"/>
  <c r="F45" i="3"/>
  <c r="E45" i="3"/>
  <c r="D45" i="3"/>
  <c r="C45" i="3"/>
  <c r="C58" i="3" s="1"/>
  <c r="B45" i="3"/>
  <c r="G44" i="3"/>
  <c r="G43" i="3"/>
  <c r="G42" i="3"/>
  <c r="G41" i="3"/>
  <c r="G40" i="3"/>
  <c r="G39" i="3"/>
  <c r="G38" i="3"/>
  <c r="G37" i="3"/>
  <c r="G36" i="3"/>
  <c r="G35" i="3"/>
  <c r="G34" i="3"/>
  <c r="G45" i="3" s="1"/>
  <c r="G58" i="3" s="1"/>
  <c r="G29" i="3"/>
  <c r="G28" i="3"/>
  <c r="G27" i="3"/>
  <c r="G25" i="3"/>
  <c r="G24" i="3"/>
  <c r="G23" i="3"/>
  <c r="G22" i="3"/>
  <c r="F21" i="3"/>
  <c r="E21" i="3"/>
  <c r="D21" i="3"/>
  <c r="C21" i="3"/>
  <c r="B21" i="3"/>
  <c r="G20" i="3"/>
  <c r="G19" i="3"/>
  <c r="G18" i="3"/>
  <c r="G17" i="3"/>
  <c r="G15" i="3"/>
  <c r="G21" i="3" s="1"/>
  <c r="F14" i="3"/>
  <c r="F30" i="3" s="1"/>
  <c r="F60" i="3" s="1"/>
  <c r="E14" i="3"/>
  <c r="E30" i="3" s="1"/>
  <c r="E60" i="3" s="1"/>
  <c r="D14" i="3"/>
  <c r="D30" i="3" s="1"/>
  <c r="D60" i="3" s="1"/>
  <c r="C14" i="3"/>
  <c r="C30" i="3" s="1"/>
  <c r="C60" i="3" s="1"/>
  <c r="B14" i="3"/>
  <c r="B30" i="3" s="1"/>
  <c r="B60" i="3" s="1"/>
  <c r="G13" i="3"/>
  <c r="G12" i="3"/>
  <c r="G11" i="3"/>
  <c r="G10" i="3"/>
  <c r="G9" i="3"/>
  <c r="G14" i="3" s="1"/>
  <c r="G30" i="3" s="1"/>
  <c r="G60" i="3" s="1"/>
  <c r="F58" i="1" l="1"/>
  <c r="E58" i="1"/>
  <c r="D58" i="1"/>
  <c r="C58" i="1"/>
  <c r="B58" i="1"/>
  <c r="F57" i="1"/>
  <c r="E57" i="1"/>
  <c r="D57" i="1"/>
  <c r="C57" i="1"/>
  <c r="B57" i="1"/>
  <c r="F53" i="1"/>
  <c r="E53" i="1"/>
  <c r="D53" i="1"/>
  <c r="C53" i="1"/>
  <c r="B53" i="1"/>
  <c r="F52" i="1"/>
  <c r="E52" i="1"/>
  <c r="D52" i="1"/>
  <c r="C52" i="1"/>
  <c r="B52" i="1"/>
  <c r="F51" i="1"/>
  <c r="E51" i="1"/>
  <c r="D51" i="1"/>
  <c r="C51" i="1"/>
  <c r="B51" i="1"/>
  <c r="F46" i="1"/>
  <c r="E46" i="1"/>
  <c r="D46" i="1"/>
  <c r="C46" i="1"/>
  <c r="B46" i="1"/>
  <c r="F45" i="1"/>
  <c r="E45" i="1"/>
  <c r="D45" i="1"/>
  <c r="C45" i="1"/>
  <c r="B45" i="1"/>
  <c r="F44" i="1"/>
  <c r="E44" i="1"/>
  <c r="D44" i="1"/>
  <c r="C44" i="1"/>
  <c r="B44" i="1"/>
  <c r="F43" i="1"/>
  <c r="E43" i="1"/>
  <c r="D43" i="1"/>
  <c r="C43" i="1"/>
  <c r="B43" i="1"/>
  <c r="F42" i="1"/>
  <c r="E42" i="1"/>
  <c r="D42" i="1"/>
  <c r="C42" i="1"/>
  <c r="B42" i="1"/>
  <c r="F41" i="1"/>
  <c r="E41" i="1"/>
  <c r="D41" i="1"/>
  <c r="C41" i="1"/>
  <c r="B41" i="1"/>
  <c r="F40" i="1"/>
  <c r="E40" i="1"/>
  <c r="D40" i="1"/>
  <c r="C40" i="1"/>
  <c r="B40" i="1"/>
  <c r="F39" i="1"/>
  <c r="E39" i="1"/>
  <c r="D39" i="1"/>
  <c r="C39" i="1"/>
  <c r="B39" i="1"/>
  <c r="F38" i="1"/>
  <c r="E38" i="1"/>
  <c r="D38" i="1"/>
  <c r="C38" i="1"/>
  <c r="B38" i="1"/>
  <c r="F37" i="1"/>
  <c r="E37" i="1"/>
  <c r="D37" i="1"/>
  <c r="C37" i="1"/>
  <c r="B37" i="1"/>
  <c r="F36" i="1"/>
  <c r="E36" i="1"/>
  <c r="D36" i="1"/>
  <c r="C36" i="1"/>
  <c r="B36" i="1"/>
  <c r="F31" i="1"/>
  <c r="E31" i="1"/>
  <c r="D31" i="1"/>
  <c r="C31" i="1"/>
  <c r="B31" i="1"/>
  <c r="F30" i="1"/>
  <c r="E30" i="1"/>
  <c r="D30" i="1"/>
  <c r="C30" i="1"/>
  <c r="B30" i="1"/>
  <c r="F29" i="1"/>
  <c r="E29" i="1"/>
  <c r="D29" i="1"/>
  <c r="C29" i="1"/>
  <c r="B29" i="1"/>
  <c r="F27" i="1"/>
  <c r="E27" i="1"/>
  <c r="D27" i="1"/>
  <c r="C27" i="1"/>
  <c r="B27" i="1"/>
  <c r="F26" i="1"/>
  <c r="E26" i="1"/>
  <c r="D26" i="1"/>
  <c r="C26" i="1"/>
  <c r="B26" i="1"/>
  <c r="F25" i="1"/>
  <c r="E25" i="1"/>
  <c r="D25" i="1"/>
  <c r="C25" i="1"/>
  <c r="B25" i="1"/>
  <c r="F24" i="1"/>
  <c r="E24" i="1"/>
  <c r="D24" i="1"/>
  <c r="C24" i="1"/>
  <c r="B24" i="1"/>
  <c r="D22" i="1"/>
  <c r="G22" i="1" s="1"/>
  <c r="F21" i="1"/>
  <c r="E21" i="1"/>
  <c r="D21" i="1"/>
  <c r="C21" i="1"/>
  <c r="B21" i="1"/>
  <c r="F20" i="1"/>
  <c r="E20" i="1"/>
  <c r="D20" i="1"/>
  <c r="C20" i="1"/>
  <c r="B20" i="1"/>
  <c r="F19" i="1"/>
  <c r="E19" i="1"/>
  <c r="D19" i="1"/>
  <c r="C19" i="1"/>
  <c r="B19" i="1"/>
  <c r="F18" i="1"/>
  <c r="E18" i="1"/>
  <c r="D18" i="1"/>
  <c r="C18" i="1"/>
  <c r="B18" i="1"/>
  <c r="F17" i="1"/>
  <c r="E17" i="1"/>
  <c r="D17" i="1"/>
  <c r="C17" i="1"/>
  <c r="B17" i="1"/>
  <c r="F15" i="1"/>
  <c r="E15" i="1"/>
  <c r="D15" i="1"/>
  <c r="C15" i="1"/>
  <c r="B15" i="1"/>
  <c r="F13" i="1"/>
  <c r="E13" i="1"/>
  <c r="D13" i="1"/>
  <c r="C13" i="1"/>
  <c r="B13" i="1"/>
  <c r="F12" i="1"/>
  <c r="E12" i="1"/>
  <c r="D12" i="1"/>
  <c r="C12" i="1"/>
  <c r="B12" i="1"/>
  <c r="F11" i="1"/>
  <c r="E11" i="1"/>
  <c r="D11" i="1"/>
  <c r="C11" i="1"/>
  <c r="B11" i="1"/>
  <c r="F10" i="1"/>
  <c r="E10" i="1"/>
  <c r="D10" i="1"/>
  <c r="C10" i="1"/>
  <c r="B10" i="1"/>
  <c r="F9" i="1"/>
  <c r="E9" i="1"/>
  <c r="D9" i="1"/>
  <c r="C9" i="1"/>
  <c r="B9" i="1"/>
  <c r="G40" i="1" l="1"/>
  <c r="G17" i="1"/>
  <c r="E59" i="1"/>
  <c r="G12" i="1"/>
  <c r="G13" i="1"/>
  <c r="G38" i="1"/>
  <c r="G42" i="1"/>
  <c r="C54" i="1"/>
  <c r="D59" i="1"/>
  <c r="E23" i="1"/>
  <c r="G21" i="1"/>
  <c r="G26" i="1"/>
  <c r="C47" i="1"/>
  <c r="G39" i="1"/>
  <c r="G37" i="1"/>
  <c r="G45" i="1"/>
  <c r="B54" i="1"/>
  <c r="F54" i="1"/>
  <c r="G53" i="1"/>
  <c r="C59" i="1"/>
  <c r="E14" i="1"/>
  <c r="B23" i="1"/>
  <c r="F23" i="1"/>
  <c r="G18" i="1"/>
  <c r="G27" i="1"/>
  <c r="D47" i="1"/>
  <c r="G41" i="1"/>
  <c r="G46" i="1"/>
  <c r="F14" i="1"/>
  <c r="G10" i="1"/>
  <c r="C23" i="1"/>
  <c r="G19" i="1"/>
  <c r="G24" i="1"/>
  <c r="G29" i="1"/>
  <c r="G31" i="1"/>
  <c r="E47" i="1"/>
  <c r="G43" i="1"/>
  <c r="G51" i="1"/>
  <c r="G58" i="1"/>
  <c r="B14" i="1"/>
  <c r="C14" i="1"/>
  <c r="G9" i="1"/>
  <c r="G11" i="1"/>
  <c r="G15" i="1"/>
  <c r="G20" i="1"/>
  <c r="G25" i="1"/>
  <c r="G30" i="1"/>
  <c r="B47" i="1"/>
  <c r="F47" i="1"/>
  <c r="G44" i="1"/>
  <c r="E54" i="1"/>
  <c r="G52" i="1"/>
  <c r="B59" i="1"/>
  <c r="F59" i="1"/>
  <c r="E32" i="1"/>
  <c r="D23" i="1"/>
  <c r="D54" i="1"/>
  <c r="D60" i="1" s="1"/>
  <c r="G36" i="1"/>
  <c r="G57" i="1"/>
  <c r="G59" i="1" s="1"/>
  <c r="D14" i="1"/>
  <c r="F60" i="1" l="1"/>
  <c r="G14" i="1"/>
  <c r="C60" i="1"/>
  <c r="G23" i="1"/>
  <c r="G32" i="1" s="1"/>
  <c r="E60" i="1"/>
  <c r="F32" i="1"/>
  <c r="C32" i="1"/>
  <c r="B32" i="1"/>
  <c r="B60" i="1"/>
  <c r="G54" i="1"/>
  <c r="G47" i="1"/>
  <c r="D32" i="1"/>
  <c r="G60" i="1" l="1"/>
</calcChain>
</file>

<file path=xl/sharedStrings.xml><?xml version="1.0" encoding="utf-8"?>
<sst xmlns="http://schemas.openxmlformats.org/spreadsheetml/2006/main" count="323" uniqueCount="82">
  <si>
    <t>University of Colorado</t>
  </si>
  <si>
    <t>CU SYSTEM CONSOLIDATED</t>
  </si>
  <si>
    <t>Description</t>
  </si>
  <si>
    <t>FY 2017-18</t>
  </si>
  <si>
    <t>FY 2018-19</t>
  </si>
  <si>
    <t xml:space="preserve">Revised Total Current Funds </t>
  </si>
  <si>
    <t xml:space="preserve">June Estimate Total Current Funds </t>
  </si>
  <si>
    <t>Education &amp; General Fund</t>
  </si>
  <si>
    <t>Auxiliary &amp; 
Self-Funded Activities</t>
  </si>
  <si>
    <t>Restricted Fund</t>
  </si>
  <si>
    <t>Total Current Funds Budget</t>
  </si>
  <si>
    <t>Revenues</t>
  </si>
  <si>
    <t>Student Tuition and Fees</t>
  </si>
  <si>
    <t>Resident Tuition - COF</t>
  </si>
  <si>
    <t>Resident Tuition - Student Share</t>
  </si>
  <si>
    <t>Non-Resident Tuition</t>
  </si>
  <si>
    <t>Other tuition - Continuing Education</t>
  </si>
  <si>
    <t>Student fees</t>
  </si>
  <si>
    <t>Subtotal - Student Tuition and Fees</t>
  </si>
  <si>
    <t>Investment and Interest Income</t>
  </si>
  <si>
    <t>Grants and Contracts</t>
  </si>
  <si>
    <t>Federal Grants &amp; Contracts</t>
  </si>
  <si>
    <t>State and Local Grants &amp; Contracts</t>
  </si>
  <si>
    <r>
      <t>Tobacco Funding</t>
    </r>
    <r>
      <rPr>
        <sz val="10"/>
        <rFont val="Arial"/>
        <family val="2"/>
      </rPr>
      <t xml:space="preserve"> &lt;1&gt;</t>
    </r>
  </si>
  <si>
    <r>
      <t>Marijuana Tax Cash Fund</t>
    </r>
    <r>
      <rPr>
        <sz val="10"/>
        <rFont val="Arial"/>
        <family val="2"/>
      </rPr>
      <t xml:space="preserve"> &lt;2&gt;</t>
    </r>
  </si>
  <si>
    <r>
      <t xml:space="preserve">Fee for Service Contract </t>
    </r>
    <r>
      <rPr>
        <sz val="10"/>
        <rFont val="Arial"/>
        <family val="2"/>
      </rPr>
      <t>&lt;3&gt; &lt;4&gt;</t>
    </r>
  </si>
  <si>
    <r>
      <t>Educator Shortage (H.B. 18-1309)</t>
    </r>
    <r>
      <rPr>
        <sz val="10"/>
        <rFont val="Arial"/>
        <family val="2"/>
      </rPr>
      <t xml:space="preserve"> </t>
    </r>
  </si>
  <si>
    <t>Subtotal - Grants &amp; Contracts</t>
  </si>
  <si>
    <t>Private/other gifts, grants and contracts</t>
  </si>
  <si>
    <t>Sales &amp; Services of educational departments</t>
  </si>
  <si>
    <t>Auxiliary Operating Revenues</t>
  </si>
  <si>
    <t>Health Services</t>
  </si>
  <si>
    <t>Other Revenues:</t>
  </si>
  <si>
    <t>Indirect Cost Reimbursement</t>
  </si>
  <si>
    <t>Denver AHEC Library Funding</t>
  </si>
  <si>
    <t>Other Sources</t>
  </si>
  <si>
    <t>TOTAL REVENUES</t>
  </si>
  <si>
    <t>Expenditures</t>
  </si>
  <si>
    <t>Educational &amp; General:</t>
  </si>
  <si>
    <t>Instruction</t>
  </si>
  <si>
    <t>Research</t>
  </si>
  <si>
    <t>Public Service</t>
  </si>
  <si>
    <t>Academic Support</t>
  </si>
  <si>
    <t>Student Services</t>
  </si>
  <si>
    <t>Institutional Support</t>
  </si>
  <si>
    <t>Operations of Plant</t>
  </si>
  <si>
    <t>Scholarships &amp; Fellowships</t>
  </si>
  <si>
    <t>Auxiliary operating expenditures</t>
  </si>
  <si>
    <t>Other</t>
  </si>
  <si>
    <t>TOTAL EXPENDITURES</t>
  </si>
  <si>
    <t>Transfers Between Funds</t>
  </si>
  <si>
    <t>Mandatory Transfers</t>
  </si>
  <si>
    <t>Principal and interest</t>
  </si>
  <si>
    <t>Renewals &amp; replacements</t>
  </si>
  <si>
    <t>Matching funds/Other</t>
  </si>
  <si>
    <t>Subtotal -- Mandatory Transfers</t>
  </si>
  <si>
    <t>Voluntary Transfers &amp; Other</t>
  </si>
  <si>
    <t>Restricted receipts to be expended in future years</t>
  </si>
  <si>
    <t>Subtotal Voluntary Transfers</t>
  </si>
  <si>
    <t>TOTAL EXPENDITURES &amp; TRANSFERS</t>
  </si>
  <si>
    <t>Net Increase (Decrease) in Fund Balances</t>
  </si>
  <si>
    <t>&lt;1&gt;   Of this FY 2018-19 Tobacco Funding amount, $1,680,000 is for tobacco-related in-state Cancer Research at the CU Anschutz Medical Campus.</t>
  </si>
  <si>
    <t>&lt;2&gt;   Of this FY 2018-19 Marijuana Tax Cash Fund amount:
         $500,000 is for the Medication Assistance Treatment Pilot Program (SB17-074, 36-28.8-501(1), CRS.); and
         $750,000  is for Opioid Misuse Prevention, (SB18-1003, 27-80-118(4), CRS.).</t>
  </si>
  <si>
    <t xml:space="preserve">&lt;3&gt;  Of this FY 2018-19 Fee for Service Contract amount:
        $595,467 is for the Alzheimer's Disease Treatment and Research Center (SB14-211, COF FFS 23-18-304);
        $100,000 is for the Pilot Program for Inclusive Higher Education for Students with Intellectual Developmental Disabilities (SB16-196, COF FFS 23-18-308); and
        $2,800,000 is for the Cyber Coding Cryptology for state records (SB 18-086, COF FFS 23-18-308). </t>
  </si>
  <si>
    <t>&lt;4&gt;  Of this FY 2018-19 $70,658,015 Fee for Service Contract amount, $69,891,501, is for Specialty Education Programs identified for the CU Anschutz Medical Campus (COF FFS 23-18-304).   
        Of this Specialty Education Programs amount, no less than $515,288 and no more than $68,281,957 may be from CU Medicine for the purpose of Fee-for-service replacement. 
        See FY 2018-19 Long Bill - HB18-1322, page 84, Footnote 19, for more detail on the Colorado Department of Higher Education transfers to the Colorado Department of Health Care Policy and Financing.</t>
  </si>
  <si>
    <t>FY 2018-19 Current Funds Budget</t>
  </si>
  <si>
    <t>Boulder Campus</t>
  </si>
  <si>
    <t xml:space="preserve">Original Total Current Funds </t>
  </si>
  <si>
    <r>
      <t xml:space="preserve">Fee for Service Contract </t>
    </r>
    <r>
      <rPr>
        <sz val="10"/>
        <rFont val="Arial"/>
        <family val="2"/>
      </rPr>
      <t>&lt;2&gt;</t>
    </r>
  </si>
  <si>
    <t>Colorado Springs</t>
  </si>
  <si>
    <r>
      <t>Tobacco Funding</t>
    </r>
    <r>
      <rPr>
        <sz val="10"/>
        <rFont val="Arial"/>
        <family val="2"/>
      </rPr>
      <t xml:space="preserve"> </t>
    </r>
  </si>
  <si>
    <r>
      <t xml:space="preserve">Fee for Service Contract </t>
    </r>
    <r>
      <rPr>
        <sz val="10"/>
        <rFont val="Arial"/>
        <family val="2"/>
      </rPr>
      <t>&lt;1&gt;</t>
    </r>
  </si>
  <si>
    <t xml:space="preserve">&lt;1&gt; Of this FY 2018-19 Fee for Service Contract amount:
    $2,800,000 is for the Cyber Coding Cryptology for state records (SB 18-086, COF FFS 23-18-308) at the University of Colorado, Colorado Springs
    $75,000 is for the Pilot Program for Inclusive Higher Education for Students with Intellectual Developmental Disabilities (SB16-196, COF FFS 23-18-308); </t>
  </si>
  <si>
    <t>Anschutz Medical Campus</t>
  </si>
  <si>
    <t>&lt;1&gt; Of this FY 2018-19 Tobacco Funding amount, $1,680,000 is for tobacco-related in-state Cancer Research at the CU Anschutz Medical Campus.</t>
  </si>
  <si>
    <t>&lt;2&gt; Of this FY 2018-19 Marijuana Tax Cash Fund amount:
         $500,000 is for the Medication Assistance Treatment Pilot Program (SB17-074, 36-28.8-501(1), CRS.); and
         $750,000  is for the Center for Research for research into substance use disorder prevention, treatment, and recovery support strategies.
         (SB18-1003, 27-80-118(4), CRS.)</t>
  </si>
  <si>
    <t xml:space="preserve">&lt;3&gt; Of this FY 2018-19 Fee for Service Contract amount:
        $595,467 is for the Alzheimer's Disease Treatment and Research Center (SB14-211, COF FFS 23-18-304);
        $25,000 is for the Pilot Program for Inclusive Higher Education for Students with Intellectual Developmental Disabilities (SB16-196, COF FFS 23-18-308); </t>
  </si>
  <si>
    <t>&lt;4&gt;  Of this FY 2018-19 $70,658,015 Fee for Service Contract amount, $69,891,501, is for Specialty Education Programs identified for the CU Anschutz campus (COF FFS 23-18-304).   Of this Specialty Education Programs amount, no less than $515,288 and no more than $68,281,957 may be from CU Medicine for the purpose of Fee-for-service replacement.  See FY 2018-19 Long Bill - HB 18-1322, page 84, Footnote 19, for more detail on the Colorado Department of Higher Education transfers to the Colorado Department of Health Care Policy and Financing.</t>
  </si>
  <si>
    <t>Denver Campus</t>
  </si>
  <si>
    <r>
      <t>Teacher Shortage (H.B. 18-1309)</t>
    </r>
    <r>
      <rPr>
        <sz val="10"/>
        <rFont val="Arial"/>
        <family val="2"/>
      </rPr>
      <t xml:space="preserve"> </t>
    </r>
  </si>
  <si>
    <t>Fee for Service Contract</t>
  </si>
  <si>
    <t>&lt;1&gt; Of this FY 2018-19 Tobacco Funding amount, $1,751,471 is for tobacco-related in-state Cancer Research at the CU Anschutz Medical Campus.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</si>
</sst>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$-409]#,##0_);[Red]\([$$-409]#,##0\)"/>
    <numFmt numFmtId="166" formatCode="&quot;$&quot;#,##0"/>
    <numFmt numFmtId="167" formatCode="0.0%"/>
    <numFmt numFmtId="168" formatCode="[$$-409]#,##0"/>
    <numFmt numFmtId="169" formatCode="&quot;$&quot;#.00,,,\ &quot;B&quot;"/>
    <numFmt numFmtId="170" formatCode="[$$-409]#,##0_);\([$$-409]#,##0\)"/>
    <numFmt numFmtId="171" formatCode="[$$-409]#,##0.00_);[Red]\([$$-409]#,##0.00\)"/>
  </numFmts>
  <fonts count="8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8.5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30">
    <xf numFmtId="0" fontId="0" fillId="0" borderId="0" xfId="0"/>
    <xf numFmtId="0" fontId="1" fillId="0" borderId="0" xfId="0" applyNumberFormat="1" applyFont="1" applyAlignment="1">
      <alignment horizontal="centerContinuous"/>
    </xf>
    <xf numFmtId="164" fontId="1" fillId="0" borderId="0" xfId="1" applyNumberFormat="1" applyFont="1" applyAlignment="1">
      <alignment horizontal="centerContinuous"/>
    </xf>
    <xf numFmtId="165" fontId="3" fillId="0" borderId="0" xfId="0" applyNumberFormat="1" applyFont="1"/>
    <xf numFmtId="0" fontId="4" fillId="0" borderId="0" xfId="0" applyNumberFormat="1" applyFont="1" applyAlignment="1">
      <alignment horizontal="centerContinuous"/>
    </xf>
    <xf numFmtId="0" fontId="5" fillId="0" borderId="0" xfId="0" applyNumberFormat="1" applyFont="1" applyAlignment="1">
      <alignment horizontal="centerContinuous"/>
    </xf>
    <xf numFmtId="164" fontId="5" fillId="0" borderId="0" xfId="1" applyNumberFormat="1" applyFont="1" applyAlignment="1">
      <alignment horizontal="centerContinuous"/>
    </xf>
    <xf numFmtId="165" fontId="4" fillId="0" borderId="0" xfId="0" applyNumberFormat="1" applyFont="1" applyAlignment="1">
      <alignment horizontal="center"/>
    </xf>
    <xf numFmtId="164" fontId="4" fillId="0" borderId="0" xfId="1" applyNumberFormat="1" applyFont="1" applyAlignment="1">
      <alignment horizontal="center"/>
    </xf>
    <xf numFmtId="165" fontId="1" fillId="2" borderId="6" xfId="0" applyNumberFormat="1" applyFont="1" applyFill="1" applyBorder="1" applyAlignment="1">
      <alignment horizontal="center" wrapText="1"/>
    </xf>
    <xf numFmtId="165" fontId="1" fillId="2" borderId="2" xfId="0" applyNumberFormat="1" applyFont="1" applyFill="1" applyBorder="1" applyAlignment="1">
      <alignment horizontal="center" wrapText="1"/>
    </xf>
    <xf numFmtId="165" fontId="1" fillId="2" borderId="4" xfId="0" applyNumberFormat="1" applyFont="1" applyFill="1" applyBorder="1" applyAlignment="1">
      <alignment horizontal="center" wrapText="1"/>
    </xf>
    <xf numFmtId="164" fontId="1" fillId="2" borderId="6" xfId="1" applyNumberFormat="1" applyFont="1" applyFill="1" applyBorder="1" applyAlignment="1">
      <alignment horizontal="center" wrapText="1"/>
    </xf>
    <xf numFmtId="165" fontId="1" fillId="0" borderId="0" xfId="0" applyNumberFormat="1" applyFont="1" applyAlignment="1">
      <alignment horizontal="center"/>
    </xf>
    <xf numFmtId="165" fontId="1" fillId="0" borderId="7" xfId="0" applyNumberFormat="1" applyFont="1" applyBorder="1"/>
    <xf numFmtId="165" fontId="1" fillId="0" borderId="8" xfId="0" applyNumberFormat="1" applyFont="1" applyBorder="1" applyAlignment="1"/>
    <xf numFmtId="165" fontId="3" fillId="0" borderId="8" xfId="0" applyNumberFormat="1" applyFont="1" applyBorder="1" applyAlignment="1">
      <alignment wrapText="1"/>
    </xf>
    <xf numFmtId="165" fontId="3" fillId="0" borderId="7" xfId="0" applyNumberFormat="1" applyFont="1" applyBorder="1" applyAlignment="1">
      <alignment wrapText="1"/>
    </xf>
    <xf numFmtId="165" fontId="3" fillId="0" borderId="0" xfId="0" applyNumberFormat="1" applyFont="1" applyBorder="1" applyAlignment="1">
      <alignment wrapText="1"/>
    </xf>
    <xf numFmtId="164" fontId="3" fillId="0" borderId="9" xfId="1" applyNumberFormat="1" applyFont="1" applyBorder="1" applyAlignment="1">
      <alignment wrapText="1"/>
    </xf>
    <xf numFmtId="165" fontId="3" fillId="0" borderId="7" xfId="0" applyNumberFormat="1" applyFont="1" applyBorder="1"/>
    <xf numFmtId="164" fontId="3" fillId="0" borderId="8" xfId="1" applyNumberFormat="1" applyFont="1" applyFill="1" applyBorder="1" applyAlignment="1">
      <alignment wrapText="1"/>
    </xf>
    <xf numFmtId="165" fontId="3" fillId="0" borderId="7" xfId="0" applyNumberFormat="1" applyFont="1" applyBorder="1" applyAlignment="1">
      <alignment horizontal="left" indent="1"/>
    </xf>
    <xf numFmtId="166" fontId="3" fillId="0" borderId="8" xfId="2" applyNumberFormat="1" applyFont="1" applyBorder="1" applyAlignment="1"/>
    <xf numFmtId="166" fontId="3" fillId="0" borderId="7" xfId="2" applyNumberFormat="1" applyFont="1" applyBorder="1" applyAlignment="1">
      <alignment wrapText="1"/>
    </xf>
    <xf numFmtId="166" fontId="3" fillId="0" borderId="0" xfId="2" applyNumberFormat="1" applyFont="1" applyBorder="1" applyAlignment="1">
      <alignment wrapText="1"/>
    </xf>
    <xf numFmtId="166" fontId="3" fillId="0" borderId="8" xfId="2" applyNumberFormat="1" applyFont="1" applyFill="1" applyBorder="1" applyAlignment="1">
      <alignment wrapText="1"/>
    </xf>
    <xf numFmtId="166" fontId="3" fillId="0" borderId="0" xfId="2" applyNumberFormat="1" applyFont="1" applyFill="1" applyBorder="1" applyAlignment="1">
      <alignment wrapText="1"/>
    </xf>
    <xf numFmtId="167" fontId="3" fillId="0" borderId="0" xfId="3" applyNumberFormat="1" applyFont="1"/>
    <xf numFmtId="165" fontId="3" fillId="0" borderId="10" xfId="0" applyNumberFormat="1" applyFont="1" applyBorder="1" applyAlignment="1">
      <alignment horizontal="left" indent="1"/>
    </xf>
    <xf numFmtId="165" fontId="1" fillId="0" borderId="11" xfId="0" applyNumberFormat="1" applyFont="1" applyBorder="1" applyAlignment="1">
      <alignment horizontal="right"/>
    </xf>
    <xf numFmtId="166" fontId="1" fillId="0" borderId="12" xfId="2" applyNumberFormat="1" applyFont="1" applyBorder="1" applyAlignment="1"/>
    <xf numFmtId="166" fontId="1" fillId="0" borderId="11" xfId="2" applyNumberFormat="1" applyFont="1" applyBorder="1" applyAlignment="1">
      <alignment wrapText="1"/>
    </xf>
    <xf numFmtId="166" fontId="1" fillId="0" borderId="13" xfId="2" applyNumberFormat="1" applyFont="1" applyBorder="1" applyAlignment="1">
      <alignment wrapText="1"/>
    </xf>
    <xf numFmtId="166" fontId="1" fillId="0" borderId="12" xfId="2" applyNumberFormat="1" applyFont="1" applyFill="1" applyBorder="1" applyAlignment="1">
      <alignment wrapText="1"/>
    </xf>
    <xf numFmtId="165" fontId="1" fillId="0" borderId="0" xfId="0" applyNumberFormat="1" applyFont="1"/>
    <xf numFmtId="166" fontId="3" fillId="0" borderId="7" xfId="2" applyNumberFormat="1" applyFont="1" applyBorder="1" applyAlignment="1"/>
    <xf numFmtId="165" fontId="3" fillId="0" borderId="14" xfId="0" applyNumberFormat="1" applyFont="1" applyBorder="1" applyAlignment="1">
      <alignment horizontal="left" indent="1"/>
    </xf>
    <xf numFmtId="166" fontId="1" fillId="0" borderId="11" xfId="2" applyNumberFormat="1" applyFont="1" applyBorder="1" applyAlignment="1"/>
    <xf numFmtId="166" fontId="1" fillId="0" borderId="13" xfId="2" applyNumberFormat="1" applyFont="1" applyBorder="1" applyAlignment="1"/>
    <xf numFmtId="166" fontId="1" fillId="0" borderId="15" xfId="2" applyNumberFormat="1" applyFont="1" applyBorder="1" applyAlignment="1"/>
    <xf numFmtId="165" fontId="3" fillId="0" borderId="16" xfId="0" applyNumberFormat="1" applyFont="1" applyBorder="1" applyAlignment="1">
      <alignment horizontal="left" indent="1"/>
    </xf>
    <xf numFmtId="166" fontId="3" fillId="0" borderId="17" xfId="2" applyNumberFormat="1" applyFont="1" applyBorder="1" applyAlignment="1">
      <alignment wrapText="1"/>
    </xf>
    <xf numFmtId="165" fontId="1" fillId="0" borderId="18" xfId="0" applyNumberFormat="1" applyFont="1" applyBorder="1"/>
    <xf numFmtId="166" fontId="1" fillId="0" borderId="19" xfId="2" applyNumberFormat="1" applyFont="1" applyBorder="1" applyAlignment="1"/>
    <xf numFmtId="166" fontId="1" fillId="0" borderId="19" xfId="2" applyNumberFormat="1" applyFont="1" applyBorder="1" applyAlignment="1">
      <alignment wrapText="1"/>
    </xf>
    <xf numFmtId="166" fontId="1" fillId="0" borderId="18" xfId="2" applyNumberFormat="1" applyFont="1" applyBorder="1" applyAlignment="1">
      <alignment wrapText="1"/>
    </xf>
    <xf numFmtId="166" fontId="1" fillId="0" borderId="20" xfId="2" applyNumberFormat="1" applyFont="1" applyBorder="1" applyAlignment="1">
      <alignment wrapText="1"/>
    </xf>
    <xf numFmtId="166" fontId="1" fillId="0" borderId="21" xfId="2" applyNumberFormat="1" applyFont="1" applyBorder="1" applyAlignment="1">
      <alignment wrapText="1"/>
    </xf>
    <xf numFmtId="166" fontId="3" fillId="0" borderId="8" xfId="2" applyNumberFormat="1" applyFont="1" applyBorder="1" applyAlignment="1">
      <alignment wrapText="1"/>
    </xf>
    <xf numFmtId="166" fontId="1" fillId="0" borderId="8" xfId="2" applyNumberFormat="1" applyFont="1" applyBorder="1" applyAlignment="1"/>
    <xf numFmtId="165" fontId="3" fillId="0" borderId="16" xfId="0" applyNumberFormat="1" applyFont="1" applyBorder="1"/>
    <xf numFmtId="166" fontId="3" fillId="0" borderId="16" xfId="2" applyNumberFormat="1" applyFont="1" applyBorder="1" applyAlignment="1">
      <alignment wrapText="1"/>
    </xf>
    <xf numFmtId="166" fontId="3" fillId="0" borderId="22" xfId="2" applyNumberFormat="1" applyFont="1" applyBorder="1" applyAlignment="1">
      <alignment wrapText="1"/>
    </xf>
    <xf numFmtId="166" fontId="1" fillId="0" borderId="10" xfId="2" applyNumberFormat="1" applyFont="1" applyBorder="1" applyAlignment="1">
      <alignment wrapText="1"/>
    </xf>
    <xf numFmtId="166" fontId="3" fillId="0" borderId="20" xfId="2" applyNumberFormat="1" applyFont="1" applyBorder="1" applyAlignment="1">
      <alignment wrapText="1"/>
    </xf>
    <xf numFmtId="165" fontId="3" fillId="0" borderId="11" xfId="0" applyNumberFormat="1" applyFont="1" applyBorder="1" applyAlignment="1">
      <alignment horizontal="right"/>
    </xf>
    <xf numFmtId="166" fontId="3" fillId="0" borderId="12" xfId="2" applyNumberFormat="1" applyFont="1" applyBorder="1" applyAlignment="1"/>
    <xf numFmtId="166" fontId="3" fillId="0" borderId="12" xfId="2" applyNumberFormat="1" applyFont="1" applyBorder="1" applyAlignment="1">
      <alignment wrapText="1"/>
    </xf>
    <xf numFmtId="166" fontId="3" fillId="0" borderId="11" xfId="2" applyNumberFormat="1" applyFont="1" applyFill="1" applyBorder="1" applyAlignment="1">
      <alignment wrapText="1"/>
    </xf>
    <xf numFmtId="166" fontId="3" fillId="0" borderId="13" xfId="2" applyNumberFormat="1" applyFont="1" applyBorder="1" applyAlignment="1">
      <alignment wrapText="1"/>
    </xf>
    <xf numFmtId="166" fontId="3" fillId="0" borderId="7" xfId="2" applyNumberFormat="1" applyFont="1" applyFill="1" applyBorder="1" applyAlignment="1">
      <alignment wrapText="1"/>
    </xf>
    <xf numFmtId="166" fontId="3" fillId="0" borderId="10" xfId="2" applyNumberFormat="1" applyFont="1" applyBorder="1" applyAlignment="1">
      <alignment wrapText="1"/>
    </xf>
    <xf numFmtId="166" fontId="3" fillId="0" borderId="23" xfId="2" applyNumberFormat="1" applyFont="1" applyBorder="1" applyAlignment="1">
      <alignment wrapText="1"/>
    </xf>
    <xf numFmtId="165" fontId="3" fillId="0" borderId="24" xfId="0" applyNumberFormat="1" applyFont="1" applyBorder="1" applyAlignment="1">
      <alignment horizontal="right"/>
    </xf>
    <xf numFmtId="166" fontId="3" fillId="0" borderId="25" xfId="2" applyNumberFormat="1" applyFont="1" applyBorder="1" applyAlignment="1"/>
    <xf numFmtId="166" fontId="3" fillId="0" borderId="25" xfId="2" applyNumberFormat="1" applyFont="1" applyBorder="1" applyAlignment="1">
      <alignment wrapText="1"/>
    </xf>
    <xf numFmtId="165" fontId="1" fillId="0" borderId="10" xfId="0" applyNumberFormat="1" applyFont="1" applyBorder="1"/>
    <xf numFmtId="166" fontId="1" fillId="0" borderId="14" xfId="2" applyNumberFormat="1" applyFont="1" applyBorder="1" applyAlignment="1"/>
    <xf numFmtId="166" fontId="1" fillId="0" borderId="14" xfId="2" applyNumberFormat="1" applyFont="1" applyBorder="1" applyAlignment="1">
      <alignment wrapText="1"/>
    </xf>
    <xf numFmtId="167" fontId="1" fillId="0" borderId="0" xfId="3" applyNumberFormat="1" applyFont="1"/>
    <xf numFmtId="165" fontId="3" fillId="0" borderId="5" xfId="0" applyNumberFormat="1" applyFont="1" applyBorder="1"/>
    <xf numFmtId="166" fontId="3" fillId="0" borderId="26" xfId="2" applyNumberFormat="1" applyFont="1" applyFill="1" applyBorder="1" applyAlignment="1"/>
    <xf numFmtId="166" fontId="3" fillId="0" borderId="26" xfId="2" applyNumberFormat="1" applyFont="1" applyBorder="1" applyAlignment="1">
      <alignment wrapText="1"/>
    </xf>
    <xf numFmtId="166" fontId="3" fillId="0" borderId="5" xfId="2" applyNumberFormat="1" applyFont="1" applyBorder="1" applyAlignment="1">
      <alignment wrapText="1"/>
    </xf>
    <xf numFmtId="166" fontId="3" fillId="0" borderId="27" xfId="2" applyNumberFormat="1" applyFont="1" applyBorder="1" applyAlignment="1">
      <alignment wrapText="1"/>
    </xf>
    <xf numFmtId="165" fontId="3" fillId="0" borderId="0" xfId="0" applyNumberFormat="1" applyFont="1" applyBorder="1"/>
    <xf numFmtId="168" fontId="3" fillId="0" borderId="0" xfId="0" applyNumberFormat="1" applyFont="1" applyBorder="1" applyAlignment="1">
      <alignment wrapText="1"/>
    </xf>
    <xf numFmtId="164" fontId="3" fillId="0" borderId="0" xfId="1" applyNumberFormat="1" applyFont="1" applyBorder="1" applyAlignment="1">
      <alignment wrapText="1"/>
    </xf>
    <xf numFmtId="165" fontId="2" fillId="0" borderId="0" xfId="0" applyNumberFormat="1" applyFont="1" applyFill="1" applyAlignment="1">
      <alignment vertical="center" wrapText="1"/>
    </xf>
    <xf numFmtId="164" fontId="3" fillId="0" borderId="0" xfId="1" applyNumberFormat="1" applyFont="1"/>
    <xf numFmtId="165" fontId="2" fillId="0" borderId="0" xfId="0" applyNumberFormat="1" applyFont="1" applyFill="1"/>
    <xf numFmtId="0" fontId="3" fillId="0" borderId="0" xfId="4" applyFont="1"/>
    <xf numFmtId="0" fontId="2" fillId="0" borderId="0" xfId="4" applyFont="1" applyAlignment="1">
      <alignment wrapText="1"/>
    </xf>
    <xf numFmtId="0" fontId="2" fillId="0" borderId="0" xfId="0" applyFont="1" applyAlignment="1">
      <alignment vertical="center" wrapText="1"/>
    </xf>
    <xf numFmtId="165" fontId="1" fillId="2" borderId="2" xfId="0" applyNumberFormat="1" applyFont="1" applyFill="1" applyBorder="1" applyAlignment="1">
      <alignment horizontal="center" wrapText="1"/>
    </xf>
    <xf numFmtId="165" fontId="1" fillId="2" borderId="4" xfId="0" applyNumberFormat="1" applyFont="1" applyFill="1" applyBorder="1" applyAlignment="1">
      <alignment horizontal="center" wrapText="1"/>
    </xf>
    <xf numFmtId="165" fontId="1" fillId="2" borderId="2" xfId="0" applyNumberFormat="1" applyFont="1" applyFill="1" applyBorder="1" applyAlignment="1">
      <alignment horizontal="center" wrapText="1"/>
    </xf>
    <xf numFmtId="165" fontId="1" fillId="2" borderId="4" xfId="0" applyNumberFormat="1" applyFont="1" applyFill="1" applyBorder="1" applyAlignment="1">
      <alignment horizontal="center" wrapText="1"/>
    </xf>
    <xf numFmtId="165" fontId="1" fillId="0" borderId="0" xfId="0" applyNumberFormat="1" applyFont="1" applyAlignment="1">
      <alignment horizontal="center" wrapText="1"/>
    </xf>
    <xf numFmtId="165" fontId="1" fillId="0" borderId="8" xfId="0" applyNumberFormat="1" applyFont="1" applyBorder="1"/>
    <xf numFmtId="165" fontId="3" fillId="0" borderId="9" xfId="0" applyNumberFormat="1" applyFont="1" applyBorder="1" applyAlignment="1">
      <alignment wrapText="1"/>
    </xf>
    <xf numFmtId="165" fontId="3" fillId="0" borderId="8" xfId="0" applyNumberFormat="1" applyFont="1" applyBorder="1"/>
    <xf numFmtId="166" fontId="3" fillId="0" borderId="8" xfId="0" applyNumberFormat="1" applyFont="1" applyBorder="1" applyAlignment="1"/>
    <xf numFmtId="166" fontId="3" fillId="0" borderId="7" xfId="0" applyNumberFormat="1" applyFont="1" applyBorder="1" applyAlignment="1">
      <alignment wrapText="1"/>
    </xf>
    <xf numFmtId="166" fontId="3" fillId="0" borderId="0" xfId="0" applyNumberFormat="1" applyFont="1" applyBorder="1" applyAlignment="1">
      <alignment wrapText="1"/>
    </xf>
    <xf numFmtId="166" fontId="3" fillId="0" borderId="8" xfId="0" applyNumberFormat="1" applyFont="1" applyBorder="1" applyAlignment="1">
      <alignment wrapText="1"/>
    </xf>
    <xf numFmtId="166" fontId="1" fillId="0" borderId="12" xfId="0" applyNumberFormat="1" applyFont="1" applyBorder="1" applyAlignment="1"/>
    <xf numFmtId="166" fontId="1" fillId="0" borderId="11" xfId="0" applyNumberFormat="1" applyFont="1" applyBorder="1" applyAlignment="1"/>
    <xf numFmtId="166" fontId="1" fillId="0" borderId="13" xfId="0" applyNumberFormat="1" applyFont="1" applyBorder="1" applyAlignment="1"/>
    <xf numFmtId="166" fontId="1" fillId="0" borderId="15" xfId="0" applyNumberFormat="1" applyFont="1" applyBorder="1" applyAlignment="1"/>
    <xf numFmtId="165" fontId="2" fillId="0" borderId="0" xfId="0" applyNumberFormat="1" applyFont="1"/>
    <xf numFmtId="166" fontId="3" fillId="0" borderId="8" xfId="0" applyNumberFormat="1" applyFont="1" applyFill="1" applyBorder="1" applyAlignment="1"/>
    <xf numFmtId="166" fontId="3" fillId="0" borderId="7" xfId="0" applyNumberFormat="1" applyFont="1" applyFill="1" applyBorder="1" applyAlignment="1">
      <alignment wrapText="1"/>
    </xf>
    <xf numFmtId="166" fontId="3" fillId="0" borderId="0" xfId="0" applyNumberFormat="1" applyFont="1" applyFill="1" applyBorder="1" applyAlignment="1">
      <alignment wrapText="1"/>
    </xf>
    <xf numFmtId="167" fontId="3" fillId="0" borderId="0" xfId="6" applyNumberFormat="1" applyFont="1"/>
    <xf numFmtId="9" fontId="3" fillId="0" borderId="0" xfId="6" applyFont="1"/>
    <xf numFmtId="166" fontId="1" fillId="0" borderId="19" xfId="0" applyNumberFormat="1" applyFont="1" applyFill="1" applyBorder="1" applyAlignment="1"/>
    <xf numFmtId="166" fontId="1" fillId="0" borderId="18" xfId="0" applyNumberFormat="1" applyFont="1" applyBorder="1" applyAlignment="1"/>
    <xf numFmtId="166" fontId="1" fillId="0" borderId="21" xfId="0" applyNumberFormat="1" applyFont="1" applyBorder="1" applyAlignment="1"/>
    <xf numFmtId="166" fontId="1" fillId="0" borderId="29" xfId="0" applyNumberFormat="1" applyFont="1" applyBorder="1" applyAlignment="1"/>
    <xf numFmtId="166" fontId="1" fillId="0" borderId="19" xfId="0" applyNumberFormat="1" applyFont="1" applyBorder="1" applyAlignment="1"/>
    <xf numFmtId="169" fontId="3" fillId="0" borderId="0" xfId="0" applyNumberFormat="1" applyFont="1"/>
    <xf numFmtId="166" fontId="3" fillId="0" borderId="8" xfId="0" applyNumberFormat="1" applyFont="1" applyFill="1" applyBorder="1" applyAlignment="1">
      <alignment wrapText="1"/>
    </xf>
    <xf numFmtId="166" fontId="1" fillId="0" borderId="8" xfId="0" applyNumberFormat="1" applyFont="1" applyFill="1" applyBorder="1" applyAlignment="1"/>
    <xf numFmtId="165" fontId="2" fillId="0" borderId="0" xfId="0" applyNumberFormat="1" applyFont="1" applyAlignment="1"/>
    <xf numFmtId="166" fontId="3" fillId="0" borderId="22" xfId="0" applyNumberFormat="1" applyFont="1" applyBorder="1" applyAlignment="1">
      <alignment wrapText="1"/>
    </xf>
    <xf numFmtId="166" fontId="1" fillId="0" borderId="8" xfId="0" applyNumberFormat="1" applyFont="1" applyBorder="1" applyAlignment="1"/>
    <xf numFmtId="166" fontId="1" fillId="0" borderId="25" xfId="0" applyNumberFormat="1" applyFont="1" applyBorder="1" applyAlignment="1"/>
    <xf numFmtId="166" fontId="1" fillId="0" borderId="24" xfId="0" applyNumberFormat="1" applyFont="1" applyBorder="1" applyAlignment="1"/>
    <xf numFmtId="166" fontId="1" fillId="0" borderId="31" xfId="0" applyNumberFormat="1" applyFont="1" applyBorder="1" applyAlignment="1"/>
    <xf numFmtId="166" fontId="1" fillId="0" borderId="30" xfId="0" applyNumberFormat="1" applyFont="1" applyBorder="1" applyAlignment="1"/>
    <xf numFmtId="166" fontId="1" fillId="0" borderId="14" xfId="0" applyNumberFormat="1" applyFont="1" applyBorder="1" applyAlignment="1"/>
    <xf numFmtId="166" fontId="1" fillId="0" borderId="10" xfId="0" applyNumberFormat="1" applyFont="1" applyBorder="1" applyAlignment="1"/>
    <xf numFmtId="166" fontId="1" fillId="0" borderId="23" xfId="0" applyNumberFormat="1" applyFont="1" applyBorder="1" applyAlignment="1"/>
    <xf numFmtId="166" fontId="3" fillId="0" borderId="7" xfId="0" applyNumberFormat="1" applyFont="1" applyBorder="1" applyAlignment="1"/>
    <xf numFmtId="166" fontId="3" fillId="0" borderId="0" xfId="0" applyNumberFormat="1" applyFont="1" applyBorder="1" applyAlignment="1"/>
    <xf numFmtId="166" fontId="3" fillId="0" borderId="28" xfId="0" applyNumberFormat="1" applyFont="1" applyBorder="1" applyAlignment="1"/>
    <xf numFmtId="166" fontId="3" fillId="0" borderId="26" xfId="0" applyNumberFormat="1" applyFont="1" applyBorder="1"/>
    <xf numFmtId="166" fontId="3" fillId="0" borderId="5" xfId="0" applyNumberFormat="1" applyFont="1" applyBorder="1"/>
    <xf numFmtId="166" fontId="3" fillId="0" borderId="27" xfId="0" applyNumberFormat="1" applyFont="1" applyBorder="1"/>
    <xf numFmtId="166" fontId="3" fillId="0" borderId="32" xfId="0" applyNumberFormat="1" applyFont="1" applyBorder="1"/>
    <xf numFmtId="0" fontId="6" fillId="0" borderId="0" xfId="0" applyFont="1" applyFill="1" applyAlignment="1">
      <alignment horizontal="left" indent="1"/>
    </xf>
    <xf numFmtId="165" fontId="3" fillId="0" borderId="0" xfId="0" applyNumberFormat="1" applyFont="1" applyAlignment="1">
      <alignment wrapText="1"/>
    </xf>
    <xf numFmtId="167" fontId="7" fillId="0" borderId="0" xfId="3" applyNumberFormat="1" applyFont="1" applyFill="1" applyAlignment="1">
      <alignment horizontal="right" indent="1"/>
    </xf>
    <xf numFmtId="166" fontId="7" fillId="0" borderId="0" xfId="0" applyNumberFormat="1" applyFont="1" applyAlignment="1">
      <alignment horizontal="right"/>
    </xf>
    <xf numFmtId="170" fontId="3" fillId="0" borderId="0" xfId="0" applyNumberFormat="1" applyFont="1"/>
    <xf numFmtId="170" fontId="3" fillId="0" borderId="0" xfId="0" applyNumberFormat="1" applyFont="1" applyAlignment="1"/>
    <xf numFmtId="0" fontId="2" fillId="0" borderId="0" xfId="0" applyFont="1" applyAlignment="1">
      <alignment horizontal="left" vertical="center" wrapText="1" indent="1"/>
    </xf>
    <xf numFmtId="165" fontId="2" fillId="0" borderId="0" xfId="0" applyNumberFormat="1" applyFont="1" applyFill="1" applyAlignment="1">
      <alignment horizontal="left" wrapText="1"/>
    </xf>
    <xf numFmtId="165" fontId="1" fillId="2" borderId="1" xfId="0" applyNumberFormat="1" applyFont="1" applyFill="1" applyBorder="1" applyAlignment="1">
      <alignment horizontal="center" vertical="center"/>
    </xf>
    <xf numFmtId="165" fontId="1" fillId="2" borderId="5" xfId="0" applyNumberFormat="1" applyFont="1" applyFill="1" applyBorder="1" applyAlignment="1">
      <alignment horizontal="center" vertical="center"/>
    </xf>
    <xf numFmtId="165" fontId="1" fillId="2" borderId="2" xfId="0" applyNumberFormat="1" applyFont="1" applyFill="1" applyBorder="1" applyAlignment="1">
      <alignment horizontal="center"/>
    </xf>
    <xf numFmtId="165" fontId="1" fillId="2" borderId="3" xfId="0" applyNumberFormat="1" applyFont="1" applyFill="1" applyBorder="1" applyAlignment="1">
      <alignment horizontal="center"/>
    </xf>
    <xf numFmtId="165" fontId="1" fillId="2" borderId="2" xfId="0" applyNumberFormat="1" applyFont="1" applyFill="1" applyBorder="1" applyAlignment="1">
      <alignment horizontal="center" wrapText="1"/>
    </xf>
    <xf numFmtId="165" fontId="1" fillId="2" borderId="4" xfId="0" applyNumberFormat="1" applyFont="1" applyFill="1" applyBorder="1" applyAlignment="1">
      <alignment horizontal="center" wrapText="1"/>
    </xf>
    <xf numFmtId="165" fontId="1" fillId="2" borderId="3" xfId="0" applyNumberFormat="1" applyFont="1" applyFill="1" applyBorder="1" applyAlignment="1">
      <alignment horizontal="center" wrapText="1"/>
    </xf>
    <xf numFmtId="165" fontId="2" fillId="0" borderId="0" xfId="0" applyNumberFormat="1" applyFont="1" applyFill="1" applyAlignment="1">
      <alignment horizontal="left" vertical="center" indent="1"/>
    </xf>
    <xf numFmtId="0" fontId="2" fillId="0" borderId="0" xfId="4" applyFont="1" applyAlignment="1">
      <alignment horizontal="left" vertical="center" wrapText="1" indent="1"/>
    </xf>
    <xf numFmtId="165" fontId="2" fillId="0" borderId="0" xfId="0" applyNumberFormat="1" applyFont="1" applyFill="1" applyAlignment="1">
      <alignment horizontal="left" vertical="center" wrapText="1" indent="1"/>
    </xf>
    <xf numFmtId="165" fontId="1" fillId="0" borderId="12" xfId="0" applyNumberFormat="1" applyFont="1" applyBorder="1" applyAlignment="1">
      <alignment wrapText="1"/>
    </xf>
    <xf numFmtId="165" fontId="3" fillId="0" borderId="12" xfId="0" applyNumberFormat="1" applyFont="1" applyBorder="1" applyAlignment="1">
      <alignment wrapText="1"/>
    </xf>
    <xf numFmtId="165" fontId="3" fillId="0" borderId="7" xfId="0" applyNumberFormat="1" applyFont="1" applyFill="1" applyBorder="1" applyAlignment="1">
      <alignment wrapText="1"/>
    </xf>
    <xf numFmtId="165" fontId="1" fillId="0" borderId="13" xfId="0" applyNumberFormat="1" applyFont="1" applyBorder="1" applyAlignment="1">
      <alignment wrapText="1"/>
    </xf>
    <xf numFmtId="171" fontId="3" fillId="0" borderId="0" xfId="0" applyNumberFormat="1" applyFont="1"/>
    <xf numFmtId="10" fontId="3" fillId="0" borderId="0" xfId="3" applyNumberFormat="1" applyFont="1"/>
    <xf numFmtId="165" fontId="3" fillId="0" borderId="16" xfId="0" applyNumberFormat="1" applyFont="1" applyFill="1" applyBorder="1" applyAlignment="1">
      <alignment wrapText="1"/>
    </xf>
    <xf numFmtId="165" fontId="3" fillId="0" borderId="17" xfId="0" applyNumberFormat="1" applyFont="1" applyBorder="1" applyAlignment="1">
      <alignment wrapText="1"/>
    </xf>
    <xf numFmtId="165" fontId="3" fillId="0" borderId="33" xfId="0" applyNumberFormat="1" applyFont="1" applyBorder="1" applyAlignment="1">
      <alignment wrapText="1"/>
    </xf>
    <xf numFmtId="165" fontId="1" fillId="0" borderId="19" xfId="0" applyNumberFormat="1" applyFont="1" applyBorder="1" applyAlignment="1">
      <alignment wrapText="1"/>
    </xf>
    <xf numFmtId="165" fontId="1" fillId="0" borderId="20" xfId="0" applyNumberFormat="1" applyFont="1" applyBorder="1" applyAlignment="1">
      <alignment wrapText="1"/>
    </xf>
    <xf numFmtId="165" fontId="3" fillId="0" borderId="19" xfId="0" applyNumberFormat="1" applyFont="1" applyBorder="1" applyAlignment="1">
      <alignment wrapText="1"/>
    </xf>
    <xf numFmtId="165" fontId="3" fillId="0" borderId="16" xfId="0" applyNumberFormat="1" applyFont="1" applyBorder="1" applyAlignment="1">
      <alignment wrapText="1"/>
    </xf>
    <xf numFmtId="165" fontId="3" fillId="0" borderId="22" xfId="0" applyNumberFormat="1" applyFont="1" applyBorder="1" applyAlignment="1">
      <alignment wrapText="1"/>
    </xf>
    <xf numFmtId="166" fontId="3" fillId="0" borderId="20" xfId="0" applyNumberFormat="1" applyFont="1" applyBorder="1" applyAlignment="1">
      <alignment wrapText="1"/>
    </xf>
    <xf numFmtId="165" fontId="3" fillId="0" borderId="13" xfId="0" applyNumberFormat="1" applyFont="1" applyBorder="1" applyAlignment="1">
      <alignment wrapText="1"/>
    </xf>
    <xf numFmtId="165" fontId="3" fillId="0" borderId="20" xfId="0" applyNumberFormat="1" applyFont="1" applyBorder="1" applyAlignment="1">
      <alignment wrapText="1"/>
    </xf>
    <xf numFmtId="165" fontId="3" fillId="0" borderId="10" xfId="0" applyNumberFormat="1" applyFont="1" applyBorder="1" applyAlignment="1">
      <alignment wrapText="1"/>
    </xf>
    <xf numFmtId="165" fontId="3" fillId="0" borderId="25" xfId="0" applyNumberFormat="1" applyFont="1" applyBorder="1" applyAlignment="1">
      <alignment wrapText="1"/>
    </xf>
    <xf numFmtId="165" fontId="1" fillId="0" borderId="14" xfId="0" applyNumberFormat="1" applyFont="1" applyBorder="1" applyAlignment="1">
      <alignment wrapText="1"/>
    </xf>
    <xf numFmtId="168" fontId="3" fillId="0" borderId="26" xfId="0" applyNumberFormat="1" applyFont="1" applyBorder="1" applyAlignment="1">
      <alignment wrapText="1"/>
    </xf>
    <xf numFmtId="168" fontId="3" fillId="0" borderId="27" xfId="0" applyNumberFormat="1" applyFont="1" applyBorder="1" applyAlignment="1">
      <alignment wrapText="1"/>
    </xf>
    <xf numFmtId="165" fontId="3" fillId="0" borderId="26" xfId="0" applyNumberFormat="1" applyFont="1" applyBorder="1" applyAlignment="1">
      <alignment wrapText="1"/>
    </xf>
    <xf numFmtId="165" fontId="3" fillId="0" borderId="0" xfId="0" applyNumberFormat="1" applyFont="1" applyFill="1"/>
    <xf numFmtId="165" fontId="3" fillId="0" borderId="0" xfId="0" applyNumberFormat="1" applyFont="1" applyFill="1" applyAlignment="1">
      <alignment wrapText="1"/>
    </xf>
    <xf numFmtId="165" fontId="3" fillId="0" borderId="8" xfId="0" applyNumberFormat="1" applyFont="1" applyBorder="1" applyAlignment="1"/>
    <xf numFmtId="165" fontId="3" fillId="0" borderId="8" xfId="0" applyNumberFormat="1" applyFont="1" applyFill="1" applyBorder="1" applyAlignment="1">
      <alignment wrapText="1"/>
    </xf>
    <xf numFmtId="165" fontId="3" fillId="0" borderId="8" xfId="0" applyNumberFormat="1" applyFont="1" applyFill="1" applyBorder="1" applyAlignment="1"/>
    <xf numFmtId="165" fontId="3" fillId="0" borderId="0" xfId="0" applyNumberFormat="1" applyFont="1" applyFill="1" applyBorder="1" applyAlignment="1">
      <alignment wrapText="1"/>
    </xf>
    <xf numFmtId="165" fontId="1" fillId="0" borderId="12" xfId="0" applyNumberFormat="1" applyFont="1" applyBorder="1" applyAlignment="1"/>
    <xf numFmtId="165" fontId="1" fillId="0" borderId="11" xfId="0" applyNumberFormat="1" applyFont="1" applyBorder="1" applyAlignment="1">
      <alignment wrapText="1"/>
    </xf>
    <xf numFmtId="165" fontId="1" fillId="0" borderId="12" xfId="0" applyNumberFormat="1" applyFont="1" applyFill="1" applyBorder="1" applyAlignment="1">
      <alignment wrapText="1"/>
    </xf>
    <xf numFmtId="165" fontId="3" fillId="0" borderId="17" xfId="0" applyNumberFormat="1" applyFont="1" applyFill="1" applyBorder="1" applyAlignment="1">
      <alignment wrapText="1"/>
    </xf>
    <xf numFmtId="165" fontId="1" fillId="0" borderId="19" xfId="0" applyNumberFormat="1" applyFont="1" applyBorder="1" applyAlignment="1"/>
    <xf numFmtId="165" fontId="1" fillId="0" borderId="18" xfId="0" applyNumberFormat="1" applyFont="1" applyBorder="1" applyAlignment="1">
      <alignment wrapText="1"/>
    </xf>
    <xf numFmtId="165" fontId="1" fillId="0" borderId="21" xfId="0" applyNumberFormat="1" applyFont="1" applyBorder="1" applyAlignment="1">
      <alignment wrapText="1"/>
    </xf>
    <xf numFmtId="165" fontId="3" fillId="0" borderId="12" xfId="0" applyNumberFormat="1" applyFont="1" applyBorder="1" applyAlignment="1"/>
    <xf numFmtId="165" fontId="3" fillId="0" borderId="11" xfId="0" applyNumberFormat="1" applyFont="1" applyFill="1" applyBorder="1" applyAlignment="1">
      <alignment wrapText="1"/>
    </xf>
    <xf numFmtId="165" fontId="3" fillId="0" borderId="14" xfId="0" applyNumberFormat="1" applyFont="1" applyBorder="1" applyAlignment="1"/>
    <xf numFmtId="165" fontId="3" fillId="0" borderId="14" xfId="0" applyNumberFormat="1" applyFont="1" applyBorder="1" applyAlignment="1">
      <alignment wrapText="1"/>
    </xf>
    <xf numFmtId="165" fontId="3" fillId="0" borderId="10" xfId="0" applyNumberFormat="1" applyFont="1" applyFill="1" applyBorder="1" applyAlignment="1">
      <alignment wrapText="1"/>
    </xf>
    <xf numFmtId="165" fontId="3" fillId="0" borderId="25" xfId="0" applyNumberFormat="1" applyFont="1" applyBorder="1" applyAlignment="1"/>
    <xf numFmtId="165" fontId="1" fillId="0" borderId="14" xfId="0" applyNumberFormat="1" applyFont="1" applyBorder="1" applyAlignment="1"/>
    <xf numFmtId="165" fontId="1" fillId="0" borderId="10" xfId="0" applyNumberFormat="1" applyFont="1" applyBorder="1" applyAlignment="1">
      <alignment wrapText="1"/>
    </xf>
    <xf numFmtId="165" fontId="3" fillId="0" borderId="26" xfId="0" applyNumberFormat="1" applyFont="1" applyFill="1" applyBorder="1" applyAlignment="1"/>
    <xf numFmtId="165" fontId="3" fillId="0" borderId="5" xfId="0" applyNumberFormat="1" applyFont="1" applyBorder="1" applyAlignment="1">
      <alignment wrapText="1"/>
    </xf>
    <xf numFmtId="165" fontId="3" fillId="0" borderId="27" xfId="0" applyNumberFormat="1" applyFont="1" applyBorder="1" applyAlignment="1">
      <alignment wrapText="1"/>
    </xf>
    <xf numFmtId="0" fontId="2" fillId="0" borderId="0" xfId="4" applyFont="1" applyAlignment="1">
      <alignment horizontal="left" wrapText="1"/>
    </xf>
    <xf numFmtId="165" fontId="2" fillId="0" borderId="0" xfId="0" applyNumberFormat="1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right"/>
    </xf>
    <xf numFmtId="165" fontId="1" fillId="0" borderId="8" xfId="0" applyNumberFormat="1" applyFont="1" applyBorder="1" applyAlignment="1">
      <alignment horizontal="right"/>
    </xf>
    <xf numFmtId="165" fontId="3" fillId="0" borderId="8" xfId="0" applyNumberFormat="1" applyFont="1" applyBorder="1" applyAlignment="1">
      <alignment horizontal="right"/>
    </xf>
    <xf numFmtId="166" fontId="3" fillId="0" borderId="8" xfId="5" applyNumberFormat="1" applyFont="1" applyFill="1" applyBorder="1" applyAlignment="1"/>
    <xf numFmtId="165" fontId="1" fillId="0" borderId="12" xfId="0" applyNumberFormat="1" applyFont="1" applyFill="1" applyBorder="1" applyAlignment="1"/>
    <xf numFmtId="165" fontId="1" fillId="0" borderId="11" xfId="0" applyNumberFormat="1" applyFont="1" applyFill="1" applyBorder="1" applyAlignment="1"/>
    <xf numFmtId="165" fontId="1" fillId="0" borderId="13" xfId="0" applyNumberFormat="1" applyFont="1" applyFill="1" applyBorder="1" applyAlignment="1"/>
    <xf numFmtId="165" fontId="3" fillId="0" borderId="16" xfId="0" applyNumberFormat="1" applyFont="1" applyFill="1" applyBorder="1" applyAlignment="1">
      <alignment horizontal="left" indent="1"/>
    </xf>
    <xf numFmtId="165" fontId="1" fillId="0" borderId="18" xfId="0" applyNumberFormat="1" applyFont="1" applyBorder="1" applyAlignment="1"/>
    <xf numFmtId="165" fontId="1" fillId="0" borderId="21" xfId="0" applyNumberFormat="1" applyFont="1" applyBorder="1" applyAlignment="1"/>
    <xf numFmtId="165" fontId="1" fillId="0" borderId="7" xfId="0" applyNumberFormat="1" applyFont="1" applyFill="1" applyBorder="1"/>
    <xf numFmtId="166" fontId="3" fillId="0" borderId="8" xfId="5" applyNumberFormat="1" applyFont="1" applyBorder="1" applyAlignment="1"/>
    <xf numFmtId="165" fontId="3" fillId="0" borderId="20" xfId="0" applyNumberFormat="1" applyFont="1" applyFill="1" applyBorder="1" applyAlignment="1">
      <alignment wrapText="1"/>
    </xf>
    <xf numFmtId="165" fontId="3" fillId="0" borderId="11" xfId="0" applyNumberFormat="1" applyFont="1" applyFill="1" applyBorder="1" applyAlignment="1"/>
    <xf numFmtId="165" fontId="3" fillId="0" borderId="13" xfId="0" applyNumberFormat="1" applyFont="1" applyFill="1" applyBorder="1" applyAlignment="1"/>
    <xf numFmtId="165" fontId="3" fillId="0" borderId="15" xfId="0" applyNumberFormat="1" applyFont="1" applyFill="1" applyBorder="1" applyAlignment="1"/>
    <xf numFmtId="165" fontId="3" fillId="0" borderId="7" xfId="0" applyNumberFormat="1" applyFont="1" applyBorder="1" applyAlignment="1">
      <alignment horizontal="left" wrapText="1" indent="1"/>
    </xf>
    <xf numFmtId="165" fontId="3" fillId="0" borderId="24" xfId="0" applyNumberFormat="1" applyFont="1" applyBorder="1" applyAlignment="1"/>
    <xf numFmtId="165" fontId="3" fillId="0" borderId="31" xfId="0" applyNumberFormat="1" applyFont="1" applyBorder="1" applyAlignment="1"/>
    <xf numFmtId="165" fontId="3" fillId="0" borderId="30" xfId="0" applyNumberFormat="1" applyFont="1" applyBorder="1" applyAlignment="1"/>
    <xf numFmtId="165" fontId="1" fillId="0" borderId="14" xfId="0" applyNumberFormat="1" applyFont="1" applyBorder="1" applyAlignment="1">
      <alignment horizontal="right"/>
    </xf>
    <xf numFmtId="165" fontId="3" fillId="0" borderId="34" xfId="0" applyNumberFormat="1" applyFont="1" applyBorder="1" applyAlignment="1">
      <alignment horizontal="right"/>
    </xf>
    <xf numFmtId="165" fontId="3" fillId="0" borderId="35" xfId="0" applyNumberFormat="1" applyFont="1" applyBorder="1" applyAlignment="1">
      <alignment horizontal="right"/>
    </xf>
    <xf numFmtId="165" fontId="3" fillId="0" borderId="28" xfId="0" applyNumberFormat="1" applyFont="1" applyBorder="1" applyAlignment="1">
      <alignment horizontal="right"/>
    </xf>
    <xf numFmtId="165" fontId="3" fillId="0" borderId="26" xfId="0" applyNumberFormat="1" applyFont="1" applyBorder="1" applyAlignment="1">
      <alignment horizontal="right"/>
    </xf>
    <xf numFmtId="168" fontId="3" fillId="0" borderId="5" xfId="0" applyNumberFormat="1" applyFont="1" applyBorder="1" applyAlignment="1">
      <alignment wrapText="1"/>
    </xf>
    <xf numFmtId="165" fontId="3" fillId="0" borderId="0" xfId="0" applyNumberFormat="1" applyFont="1" applyBorder="1" applyAlignment="1">
      <alignment horizontal="right"/>
    </xf>
    <xf numFmtId="165" fontId="3" fillId="0" borderId="0" xfId="0" applyNumberFormat="1" applyFont="1" applyAlignment="1">
      <alignment horizontal="right"/>
    </xf>
  </cellXfs>
  <cellStyles count="7">
    <cellStyle name="Comma" xfId="1" builtinId="3"/>
    <cellStyle name="Comma 2" xfId="5"/>
    <cellStyle name="Currency" xfId="2" builtinId="4"/>
    <cellStyle name="Normal" xfId="0" builtinId="0"/>
    <cellStyle name="Normal 2" xfId="4"/>
    <cellStyle name="Percent" xfId="3" builtinId="5"/>
    <cellStyle name="Percent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%20and%20Finance/Budget%20Office/CU%20Budget/FY%202019/June%20Budget/Final/Section%201.2%20FY%202018-19%20%20Tables%20ABC%20Consolidated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A Consolidated "/>
      <sheetName val="CHARTS"/>
      <sheetName val="Table A (AMC)"/>
      <sheetName val="Table A (Boulder)"/>
      <sheetName val="Table A (UCCS)"/>
      <sheetName val="Table A (DC)"/>
      <sheetName val="Table B Consolidated"/>
      <sheetName val="Table B (AMC)"/>
      <sheetName val="Table B (Boulder)"/>
      <sheetName val="Table B (UCCS)"/>
      <sheetName val="Table B (DC)"/>
    </sheetNames>
    <sheetDataSet>
      <sheetData sheetId="0"/>
      <sheetData sheetId="1"/>
      <sheetData sheetId="2">
        <row r="9">
          <cell r="B9">
            <v>1337646</v>
          </cell>
          <cell r="C9">
            <v>1337646</v>
          </cell>
          <cell r="D9">
            <v>1216478</v>
          </cell>
          <cell r="E9">
            <v>0</v>
          </cell>
          <cell r="F9">
            <v>0</v>
          </cell>
        </row>
        <row r="10">
          <cell r="B10">
            <v>67871894</v>
          </cell>
          <cell r="C10">
            <v>68882641</v>
          </cell>
          <cell r="D10">
            <v>70478217</v>
          </cell>
          <cell r="E10">
            <v>0</v>
          </cell>
          <cell r="F10">
            <v>0</v>
          </cell>
        </row>
        <row r="11">
          <cell r="B11">
            <v>24054078</v>
          </cell>
          <cell r="C11">
            <v>23297534</v>
          </cell>
          <cell r="D11">
            <v>23893817</v>
          </cell>
          <cell r="E11">
            <v>0</v>
          </cell>
          <cell r="F11">
            <v>0</v>
          </cell>
        </row>
        <row r="12">
          <cell r="B12">
            <v>12290247</v>
          </cell>
          <cell r="C12">
            <v>11620436</v>
          </cell>
          <cell r="D12">
            <v>0</v>
          </cell>
          <cell r="E12">
            <v>11969049</v>
          </cell>
          <cell r="F12">
            <v>0</v>
          </cell>
        </row>
        <row r="13">
          <cell r="B13">
            <v>11831762</v>
          </cell>
          <cell r="C13">
            <v>11126555</v>
          </cell>
          <cell r="D13">
            <v>9691439</v>
          </cell>
          <cell r="E13">
            <v>1582389</v>
          </cell>
          <cell r="F13">
            <v>0</v>
          </cell>
        </row>
        <row r="15">
          <cell r="B15">
            <v>8760462</v>
          </cell>
          <cell r="C15">
            <v>8373514</v>
          </cell>
          <cell r="D15">
            <v>0</v>
          </cell>
          <cell r="E15">
            <v>5639108</v>
          </cell>
          <cell r="F15">
            <v>2734406</v>
          </cell>
        </row>
        <row r="17">
          <cell r="B17">
            <v>222993746</v>
          </cell>
          <cell r="C17">
            <v>238649565</v>
          </cell>
          <cell r="D17">
            <v>0</v>
          </cell>
          <cell r="E17">
            <v>0</v>
          </cell>
          <cell r="F17">
            <v>250044938</v>
          </cell>
        </row>
        <row r="18">
          <cell r="B18">
            <v>26197614</v>
          </cell>
          <cell r="C18">
            <v>29328993</v>
          </cell>
          <cell r="D18">
            <v>0</v>
          </cell>
          <cell r="E18">
            <v>0</v>
          </cell>
          <cell r="F18">
            <v>30048018</v>
          </cell>
        </row>
        <row r="19">
          <cell r="B19">
            <v>14066204</v>
          </cell>
          <cell r="C19">
            <v>14151248</v>
          </cell>
          <cell r="D19">
            <v>14700000</v>
          </cell>
          <cell r="E19">
            <v>0</v>
          </cell>
          <cell r="F19">
            <v>0</v>
          </cell>
        </row>
        <row r="20">
          <cell r="B20">
            <v>1500000</v>
          </cell>
          <cell r="C20">
            <v>1500000</v>
          </cell>
          <cell r="D20">
            <v>1250000</v>
          </cell>
          <cell r="E20">
            <v>0</v>
          </cell>
          <cell r="F20">
            <v>0</v>
          </cell>
        </row>
        <row r="21">
          <cell r="B21">
            <v>64175070</v>
          </cell>
          <cell r="C21">
            <v>64175070</v>
          </cell>
          <cell r="D21">
            <v>70658015</v>
          </cell>
          <cell r="E21">
            <v>0</v>
          </cell>
          <cell r="F21">
            <v>0</v>
          </cell>
        </row>
        <row r="23">
          <cell r="B23">
            <v>178129355</v>
          </cell>
          <cell r="C23">
            <v>199296804</v>
          </cell>
          <cell r="D23">
            <v>0</v>
          </cell>
          <cell r="E23">
            <v>0</v>
          </cell>
          <cell r="F23">
            <v>212950256</v>
          </cell>
        </row>
        <row r="24">
          <cell r="B24">
            <v>166281113</v>
          </cell>
          <cell r="C24">
            <v>180182979</v>
          </cell>
          <cell r="D24">
            <v>0</v>
          </cell>
          <cell r="E24">
            <v>193677953</v>
          </cell>
          <cell r="F24">
            <v>0</v>
          </cell>
        </row>
        <row r="25">
          <cell r="B25">
            <v>14185862</v>
          </cell>
          <cell r="C25">
            <v>11350426</v>
          </cell>
          <cell r="D25">
            <v>0</v>
          </cell>
          <cell r="E25">
            <v>11047150</v>
          </cell>
          <cell r="F25">
            <v>0</v>
          </cell>
        </row>
        <row r="26">
          <cell r="B26">
            <v>928761903</v>
          </cell>
          <cell r="C26">
            <v>988591655</v>
          </cell>
          <cell r="D26">
            <v>2170000</v>
          </cell>
          <cell r="E26">
            <v>1068656348</v>
          </cell>
          <cell r="F26">
            <v>0</v>
          </cell>
        </row>
        <row r="28">
          <cell r="B28">
            <v>94671133</v>
          </cell>
          <cell r="C28">
            <v>95887418</v>
          </cell>
          <cell r="D28">
            <v>79685149</v>
          </cell>
          <cell r="E28">
            <v>15964998</v>
          </cell>
          <cell r="F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0">
          <cell r="B30">
            <v>41389597</v>
          </cell>
          <cell r="C30">
            <v>37700356</v>
          </cell>
          <cell r="D30">
            <v>18905648</v>
          </cell>
          <cell r="E30">
            <v>19337798</v>
          </cell>
          <cell r="F30">
            <v>1909964</v>
          </cell>
        </row>
        <row r="35">
          <cell r="B35">
            <v>388750788</v>
          </cell>
          <cell r="C35">
            <v>417482703</v>
          </cell>
          <cell r="D35">
            <v>124941296</v>
          </cell>
          <cell r="E35">
            <v>155878064</v>
          </cell>
          <cell r="F35">
            <v>145608643</v>
          </cell>
        </row>
        <row r="36">
          <cell r="B36">
            <v>263206873</v>
          </cell>
          <cell r="C36">
            <v>304188432</v>
          </cell>
          <cell r="D36">
            <v>159060</v>
          </cell>
          <cell r="E36">
            <v>1546967</v>
          </cell>
          <cell r="F36">
            <v>305883810</v>
          </cell>
        </row>
        <row r="37">
          <cell r="B37">
            <v>110122574</v>
          </cell>
          <cell r="C37">
            <v>111343276</v>
          </cell>
          <cell r="D37">
            <v>8889</v>
          </cell>
          <cell r="E37">
            <v>94552303</v>
          </cell>
          <cell r="F37">
            <v>26790990</v>
          </cell>
        </row>
        <row r="38">
          <cell r="B38">
            <v>35065849</v>
          </cell>
          <cell r="C38">
            <v>41839534</v>
          </cell>
          <cell r="D38">
            <v>38364140</v>
          </cell>
          <cell r="E38">
            <v>66201</v>
          </cell>
          <cell r="F38">
            <v>37698</v>
          </cell>
        </row>
        <row r="39">
          <cell r="B39">
            <v>5703666</v>
          </cell>
          <cell r="C39">
            <v>6017839</v>
          </cell>
          <cell r="D39">
            <v>5654819</v>
          </cell>
          <cell r="E39">
            <v>819456</v>
          </cell>
          <cell r="F39">
            <v>14981</v>
          </cell>
        </row>
        <row r="40">
          <cell r="B40">
            <v>38917940</v>
          </cell>
          <cell r="C40">
            <v>43688558</v>
          </cell>
          <cell r="D40">
            <v>29810514</v>
          </cell>
          <cell r="E40">
            <v>6323588</v>
          </cell>
          <cell r="F40">
            <v>8092193</v>
          </cell>
        </row>
        <row r="41">
          <cell r="B41">
            <v>40504052</v>
          </cell>
          <cell r="C41">
            <v>41169090</v>
          </cell>
          <cell r="D41">
            <v>21537490</v>
          </cell>
          <cell r="E41">
            <v>19331305</v>
          </cell>
          <cell r="F41">
            <v>741723</v>
          </cell>
        </row>
        <row r="42">
          <cell r="B42">
            <v>21176183</v>
          </cell>
          <cell r="C42">
            <v>27876148</v>
          </cell>
          <cell r="D42">
            <v>11627149</v>
          </cell>
          <cell r="E42">
            <v>160584</v>
          </cell>
          <cell r="F42">
            <v>16626877</v>
          </cell>
        </row>
        <row r="43">
          <cell r="B43">
            <v>16012949</v>
          </cell>
          <cell r="C43">
            <v>13539414</v>
          </cell>
          <cell r="D43">
            <v>0</v>
          </cell>
          <cell r="E43">
            <v>12492991</v>
          </cell>
          <cell r="F43">
            <v>0</v>
          </cell>
        </row>
        <row r="44">
          <cell r="B44">
            <v>883713095</v>
          </cell>
          <cell r="C44">
            <v>902984129</v>
          </cell>
          <cell r="D44">
            <v>10655073</v>
          </cell>
          <cell r="E44">
            <v>1009385200</v>
          </cell>
          <cell r="F44">
            <v>275514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50">
          <cell r="B50">
            <v>32546020</v>
          </cell>
          <cell r="C50">
            <v>32546020</v>
          </cell>
          <cell r="D50">
            <v>3613532</v>
          </cell>
          <cell r="E50">
            <v>27318134</v>
          </cell>
          <cell r="F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</row>
        <row r="57">
          <cell r="B57">
            <v>42777697</v>
          </cell>
          <cell r="C57">
            <v>42777697</v>
          </cell>
          <cell r="D57">
            <v>46276801</v>
          </cell>
          <cell r="E57">
            <v>0</v>
          </cell>
          <cell r="F57">
            <v>-6384847</v>
          </cell>
        </row>
      </sheetData>
      <sheetData sheetId="3">
        <row r="9">
          <cell r="B9">
            <v>33390840</v>
          </cell>
          <cell r="C9">
            <v>33390840</v>
          </cell>
          <cell r="D9">
            <v>36998672</v>
          </cell>
          <cell r="E9">
            <v>0</v>
          </cell>
          <cell r="F9">
            <v>0</v>
          </cell>
        </row>
        <row r="10">
          <cell r="B10">
            <v>220471052</v>
          </cell>
          <cell r="C10">
            <v>224699638</v>
          </cell>
          <cell r="D10">
            <v>234134972</v>
          </cell>
          <cell r="E10">
            <v>0</v>
          </cell>
          <cell r="F10">
            <v>0</v>
          </cell>
        </row>
        <row r="11">
          <cell r="B11">
            <v>439140594</v>
          </cell>
          <cell r="C11">
            <v>439786616</v>
          </cell>
          <cell r="D11">
            <v>473910672</v>
          </cell>
          <cell r="E11">
            <v>0</v>
          </cell>
          <cell r="F11">
            <v>0</v>
          </cell>
        </row>
        <row r="12">
          <cell r="B12">
            <v>28741638</v>
          </cell>
          <cell r="C12">
            <v>31918894</v>
          </cell>
          <cell r="D12">
            <v>0</v>
          </cell>
          <cell r="E12">
            <v>33099893</v>
          </cell>
          <cell r="F12">
            <v>0</v>
          </cell>
        </row>
        <row r="13">
          <cell r="B13">
            <v>69923394</v>
          </cell>
          <cell r="C13">
            <v>72195306</v>
          </cell>
          <cell r="D13">
            <v>10082338</v>
          </cell>
          <cell r="E13">
            <v>53803702</v>
          </cell>
          <cell r="F13">
            <v>0</v>
          </cell>
        </row>
        <row r="15">
          <cell r="B15">
            <v>3252230</v>
          </cell>
          <cell r="C15">
            <v>1976210</v>
          </cell>
          <cell r="D15">
            <v>0</v>
          </cell>
          <cell r="E15">
            <v>0</v>
          </cell>
          <cell r="F15">
            <v>1877400</v>
          </cell>
        </row>
        <row r="17">
          <cell r="B17">
            <v>330457433</v>
          </cell>
          <cell r="C17">
            <v>299116802</v>
          </cell>
          <cell r="D17">
            <v>0</v>
          </cell>
          <cell r="E17">
            <v>0</v>
          </cell>
          <cell r="F17">
            <v>306893839</v>
          </cell>
        </row>
        <row r="18">
          <cell r="B18">
            <v>12495199</v>
          </cell>
          <cell r="C18">
            <v>7053866</v>
          </cell>
          <cell r="D18">
            <v>0</v>
          </cell>
          <cell r="E18">
            <v>0</v>
          </cell>
          <cell r="F18">
            <v>7237267</v>
          </cell>
        </row>
        <row r="19">
          <cell r="E19">
            <v>0</v>
          </cell>
          <cell r="F19">
            <v>0</v>
          </cell>
        </row>
        <row r="20">
          <cell r="B20">
            <v>39494292</v>
          </cell>
          <cell r="C20">
            <v>39494292</v>
          </cell>
          <cell r="D20">
            <v>44393380</v>
          </cell>
          <cell r="E20">
            <v>0</v>
          </cell>
          <cell r="F20">
            <v>0</v>
          </cell>
        </row>
        <row r="22">
          <cell r="B22">
            <v>117199208</v>
          </cell>
          <cell r="C22">
            <v>167020290</v>
          </cell>
          <cell r="D22">
            <v>0</v>
          </cell>
          <cell r="E22">
            <v>0</v>
          </cell>
          <cell r="F22">
            <v>172030899</v>
          </cell>
        </row>
        <row r="23">
          <cell r="B23">
            <v>32553161</v>
          </cell>
          <cell r="C23">
            <v>34268105</v>
          </cell>
          <cell r="D23">
            <v>0</v>
          </cell>
          <cell r="E23">
            <v>35467489</v>
          </cell>
          <cell r="F23">
            <v>0</v>
          </cell>
        </row>
        <row r="24">
          <cell r="B24">
            <v>243999854</v>
          </cell>
          <cell r="C24">
            <v>259979541</v>
          </cell>
          <cell r="D24">
            <v>0</v>
          </cell>
          <cell r="E24">
            <v>269078825</v>
          </cell>
          <cell r="F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7">
          <cell r="B27">
            <v>102786816</v>
          </cell>
          <cell r="C27">
            <v>92769917</v>
          </cell>
          <cell r="D27">
            <v>68719776</v>
          </cell>
          <cell r="E27">
            <v>26424567</v>
          </cell>
          <cell r="F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</row>
        <row r="29">
          <cell r="B29">
            <v>19334596</v>
          </cell>
          <cell r="C29">
            <v>21558678</v>
          </cell>
          <cell r="D29">
            <v>5110507</v>
          </cell>
          <cell r="E29">
            <v>15749913</v>
          </cell>
          <cell r="F29">
            <v>0</v>
          </cell>
        </row>
        <row r="34">
          <cell r="B34">
            <v>500974408</v>
          </cell>
          <cell r="C34">
            <v>503659637</v>
          </cell>
          <cell r="D34">
            <v>454542305</v>
          </cell>
          <cell r="E34">
            <v>41173354</v>
          </cell>
          <cell r="F34">
            <v>42629964</v>
          </cell>
        </row>
        <row r="35">
          <cell r="B35">
            <v>349849380</v>
          </cell>
          <cell r="C35">
            <v>365281964</v>
          </cell>
          <cell r="D35">
            <v>8447444</v>
          </cell>
          <cell r="E35">
            <v>393127</v>
          </cell>
          <cell r="F35">
            <v>364712477</v>
          </cell>
        </row>
        <row r="36">
          <cell r="B36">
            <v>9813574</v>
          </cell>
          <cell r="C36">
            <v>13143106</v>
          </cell>
          <cell r="D36">
            <v>1398239</v>
          </cell>
          <cell r="E36">
            <v>4815811</v>
          </cell>
          <cell r="F36">
            <v>7004158</v>
          </cell>
        </row>
        <row r="37">
          <cell r="B37">
            <v>130834009</v>
          </cell>
          <cell r="C37">
            <v>128452922</v>
          </cell>
          <cell r="D37">
            <v>121657032</v>
          </cell>
          <cell r="E37">
            <v>11601113</v>
          </cell>
          <cell r="F37">
            <v>3002698</v>
          </cell>
        </row>
        <row r="38">
          <cell r="B38">
            <v>89838369</v>
          </cell>
          <cell r="C38">
            <v>92367646</v>
          </cell>
          <cell r="D38">
            <v>41127148</v>
          </cell>
          <cell r="E38">
            <v>53838127</v>
          </cell>
          <cell r="F38">
            <v>422183</v>
          </cell>
        </row>
        <row r="39">
          <cell r="B39">
            <v>101867573</v>
          </cell>
          <cell r="C39">
            <v>97355054</v>
          </cell>
          <cell r="D39">
            <v>87462057</v>
          </cell>
          <cell r="E39">
            <v>6814209</v>
          </cell>
          <cell r="F39">
            <v>7787379</v>
          </cell>
        </row>
        <row r="40">
          <cell r="B40">
            <v>89220033</v>
          </cell>
          <cell r="C40">
            <v>90187385</v>
          </cell>
          <cell r="D40">
            <v>90436130</v>
          </cell>
          <cell r="E40">
            <v>0</v>
          </cell>
          <cell r="F40">
            <v>0</v>
          </cell>
        </row>
        <row r="41">
          <cell r="B41">
            <v>126133426</v>
          </cell>
          <cell r="C41">
            <v>129615924</v>
          </cell>
          <cell r="D41">
            <v>68279962</v>
          </cell>
          <cell r="E41">
            <v>12468692</v>
          </cell>
          <cell r="F41">
            <v>51158705</v>
          </cell>
        </row>
        <row r="42">
          <cell r="B42">
            <v>208468377</v>
          </cell>
          <cell r="C42">
            <v>206270090</v>
          </cell>
          <cell r="D42">
            <v>0</v>
          </cell>
          <cell r="E42">
            <v>203837730</v>
          </cell>
          <cell r="F42">
            <v>11321841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9">
          <cell r="B49">
            <v>71680600</v>
          </cell>
          <cell r="C49">
            <v>69424991</v>
          </cell>
          <cell r="D49">
            <v>0</v>
          </cell>
          <cell r="E49">
            <v>69701559</v>
          </cell>
          <cell r="F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6">
          <cell r="B56">
            <v>14560558</v>
          </cell>
          <cell r="C56">
            <v>29470276</v>
          </cell>
          <cell r="D56">
            <v>0</v>
          </cell>
          <cell r="E56">
            <v>28980667</v>
          </cell>
          <cell r="F56">
            <v>0</v>
          </cell>
        </row>
      </sheetData>
      <sheetData sheetId="4">
        <row r="9">
          <cell r="B9">
            <v>15709733</v>
          </cell>
          <cell r="C9">
            <v>16639251</v>
          </cell>
          <cell r="D9">
            <v>18208955</v>
          </cell>
          <cell r="E9">
            <v>0</v>
          </cell>
          <cell r="F9">
            <v>0</v>
          </cell>
        </row>
        <row r="10">
          <cell r="B10">
            <v>90338696</v>
          </cell>
          <cell r="C10">
            <v>88879783</v>
          </cell>
          <cell r="D10">
            <v>92773781</v>
          </cell>
          <cell r="E10">
            <v>0</v>
          </cell>
          <cell r="F10">
            <v>0</v>
          </cell>
        </row>
        <row r="11">
          <cell r="B11">
            <v>27388768</v>
          </cell>
          <cell r="C11">
            <v>28405865</v>
          </cell>
          <cell r="D11">
            <v>29973881</v>
          </cell>
          <cell r="E11">
            <v>0</v>
          </cell>
          <cell r="F11">
            <v>0</v>
          </cell>
        </row>
        <row r="12">
          <cell r="B12">
            <v>2152410</v>
          </cell>
          <cell r="C12">
            <v>2003995</v>
          </cell>
          <cell r="D12">
            <v>0</v>
          </cell>
          <cell r="E12">
            <v>1724192</v>
          </cell>
          <cell r="F12">
            <v>0</v>
          </cell>
        </row>
        <row r="13">
          <cell r="B13">
            <v>21646162</v>
          </cell>
          <cell r="C13">
            <v>21948569</v>
          </cell>
          <cell r="D13">
            <v>6253787</v>
          </cell>
          <cell r="E13">
            <v>15014807</v>
          </cell>
          <cell r="F13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7">
          <cell r="B17">
            <v>22282003</v>
          </cell>
          <cell r="C17">
            <v>21813674</v>
          </cell>
          <cell r="D17">
            <v>0</v>
          </cell>
          <cell r="E17">
            <v>0</v>
          </cell>
          <cell r="F17">
            <v>22565387</v>
          </cell>
        </row>
        <row r="18">
          <cell r="B18">
            <v>8539302</v>
          </cell>
          <cell r="C18">
            <v>9831113.5999999996</v>
          </cell>
          <cell r="D18">
            <v>0</v>
          </cell>
          <cell r="E18">
            <v>0</v>
          </cell>
          <cell r="F18">
            <v>10916944</v>
          </cell>
        </row>
        <row r="19">
          <cell r="E19">
            <v>0</v>
          </cell>
          <cell r="F19">
            <v>0</v>
          </cell>
        </row>
        <row r="20">
          <cell r="B20">
            <v>9398568</v>
          </cell>
          <cell r="C20">
            <v>8469030</v>
          </cell>
          <cell r="D20">
            <v>12621152</v>
          </cell>
          <cell r="E20">
            <v>0</v>
          </cell>
          <cell r="F20">
            <v>0</v>
          </cell>
        </row>
        <row r="22">
          <cell r="B22">
            <v>14195266.6</v>
          </cell>
          <cell r="C22">
            <v>17702105.600000001</v>
          </cell>
          <cell r="D22">
            <v>0</v>
          </cell>
          <cell r="E22">
            <v>0</v>
          </cell>
          <cell r="F22">
            <v>23460099</v>
          </cell>
        </row>
        <row r="23">
          <cell r="B23">
            <v>619282</v>
          </cell>
          <cell r="C23">
            <v>828288</v>
          </cell>
          <cell r="D23">
            <v>0</v>
          </cell>
          <cell r="E23">
            <v>677724</v>
          </cell>
          <cell r="F23">
            <v>0</v>
          </cell>
        </row>
        <row r="24">
          <cell r="B24">
            <v>32483649.600000001</v>
          </cell>
          <cell r="C24">
            <v>32270868</v>
          </cell>
          <cell r="D24">
            <v>0</v>
          </cell>
          <cell r="E24">
            <v>34061633</v>
          </cell>
          <cell r="F24">
            <v>0</v>
          </cell>
        </row>
        <row r="25">
          <cell r="B25">
            <v>756532</v>
          </cell>
          <cell r="C25">
            <v>890346</v>
          </cell>
          <cell r="D25">
            <v>0</v>
          </cell>
          <cell r="E25">
            <v>827459</v>
          </cell>
          <cell r="F25">
            <v>0</v>
          </cell>
        </row>
        <row r="27">
          <cell r="B27">
            <v>1134602</v>
          </cell>
          <cell r="C27">
            <v>1170988</v>
          </cell>
          <cell r="D27">
            <v>1134602</v>
          </cell>
          <cell r="E27">
            <v>0</v>
          </cell>
          <cell r="F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</row>
        <row r="29">
          <cell r="B29">
            <v>4820033</v>
          </cell>
          <cell r="C29">
            <v>6062475</v>
          </cell>
          <cell r="D29">
            <v>2602461</v>
          </cell>
          <cell r="E29">
            <v>2928194</v>
          </cell>
          <cell r="F29">
            <v>0</v>
          </cell>
        </row>
        <row r="34">
          <cell r="B34">
            <v>69206979</v>
          </cell>
          <cell r="C34">
            <v>71110389</v>
          </cell>
          <cell r="D34">
            <v>72625973</v>
          </cell>
          <cell r="E34">
            <v>2182995</v>
          </cell>
          <cell r="F34">
            <v>758402</v>
          </cell>
        </row>
        <row r="35">
          <cell r="B35">
            <v>6745374</v>
          </cell>
          <cell r="C35">
            <v>6810180.2000000002</v>
          </cell>
          <cell r="D35">
            <v>556365</v>
          </cell>
          <cell r="E35">
            <v>7917</v>
          </cell>
          <cell r="F35">
            <v>5707750</v>
          </cell>
        </row>
        <row r="36">
          <cell r="B36">
            <v>2979291</v>
          </cell>
          <cell r="C36">
            <v>2334794.6</v>
          </cell>
          <cell r="D36">
            <v>30729</v>
          </cell>
          <cell r="E36">
            <v>570351</v>
          </cell>
          <cell r="F36">
            <v>2542824</v>
          </cell>
        </row>
        <row r="37">
          <cell r="B37">
            <v>19660156</v>
          </cell>
          <cell r="C37">
            <v>17944838.199999999</v>
          </cell>
          <cell r="D37">
            <v>20169880</v>
          </cell>
          <cell r="E37">
            <v>590234</v>
          </cell>
          <cell r="F37">
            <v>6200</v>
          </cell>
        </row>
        <row r="38">
          <cell r="B38">
            <v>14704497</v>
          </cell>
          <cell r="C38">
            <v>14333235</v>
          </cell>
          <cell r="D38">
            <v>13747065</v>
          </cell>
          <cell r="E38">
            <v>2157502</v>
          </cell>
          <cell r="F38">
            <v>125035</v>
          </cell>
        </row>
        <row r="39">
          <cell r="B39">
            <v>32645615</v>
          </cell>
          <cell r="C39">
            <v>24092949.399999999</v>
          </cell>
          <cell r="D39">
            <v>28249365</v>
          </cell>
          <cell r="E39">
            <v>2719477</v>
          </cell>
          <cell r="F39">
            <v>904506</v>
          </cell>
        </row>
        <row r="40">
          <cell r="B40">
            <v>12772821</v>
          </cell>
          <cell r="C40">
            <v>12431055</v>
          </cell>
          <cell r="D40">
            <v>12454254</v>
          </cell>
          <cell r="E40">
            <v>294571</v>
          </cell>
          <cell r="F40">
            <v>0</v>
          </cell>
        </row>
        <row r="41">
          <cell r="B41">
            <v>40739797</v>
          </cell>
          <cell r="C41">
            <v>44362768.600000001</v>
          </cell>
          <cell r="D41">
            <v>11367737</v>
          </cell>
          <cell r="E41">
            <v>6500</v>
          </cell>
          <cell r="F41">
            <v>35041812</v>
          </cell>
        </row>
        <row r="42">
          <cell r="B42">
            <v>29384540</v>
          </cell>
          <cell r="C42">
            <v>29313725</v>
          </cell>
          <cell r="D42">
            <v>0</v>
          </cell>
          <cell r="E42">
            <v>28965697</v>
          </cell>
          <cell r="F42">
            <v>0</v>
          </cell>
        </row>
        <row r="43">
          <cell r="B43">
            <v>0</v>
          </cell>
          <cell r="C43">
            <v>1104500</v>
          </cell>
          <cell r="D43">
            <v>0</v>
          </cell>
          <cell r="E43">
            <v>1104048</v>
          </cell>
          <cell r="F43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975405</v>
          </cell>
          <cell r="F44">
            <v>0</v>
          </cell>
        </row>
        <row r="49">
          <cell r="B49">
            <v>15187988</v>
          </cell>
          <cell r="C49">
            <v>14922664</v>
          </cell>
          <cell r="D49">
            <v>3203336</v>
          </cell>
          <cell r="E49">
            <v>11989794</v>
          </cell>
          <cell r="F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</row>
        <row r="55">
          <cell r="B55">
            <v>5145088</v>
          </cell>
          <cell r="C55">
            <v>6906087</v>
          </cell>
          <cell r="D55">
            <v>0</v>
          </cell>
          <cell r="E55">
            <v>0</v>
          </cell>
          <cell r="F55">
            <v>11855901</v>
          </cell>
        </row>
        <row r="56">
          <cell r="B56">
            <v>2292861</v>
          </cell>
          <cell r="C56">
            <v>11249165</v>
          </cell>
          <cell r="D56">
            <v>1163915</v>
          </cell>
          <cell r="E56">
            <v>3669518</v>
          </cell>
          <cell r="F56"/>
        </row>
      </sheetData>
      <sheetData sheetId="5">
        <row r="9">
          <cell r="B9">
            <v>14427644</v>
          </cell>
          <cell r="C9">
            <v>14427644</v>
          </cell>
          <cell r="D9">
            <v>16858345</v>
          </cell>
          <cell r="E9">
            <v>0</v>
          </cell>
          <cell r="F9">
            <v>0</v>
          </cell>
        </row>
        <row r="10">
          <cell r="B10">
            <v>101744110</v>
          </cell>
          <cell r="C10">
            <v>101294403</v>
          </cell>
          <cell r="D10">
            <v>105065142</v>
          </cell>
          <cell r="E10">
            <v>0</v>
          </cell>
          <cell r="F10">
            <v>0</v>
          </cell>
        </row>
        <row r="11">
          <cell r="B11">
            <v>48647889</v>
          </cell>
          <cell r="C11">
            <v>49990788</v>
          </cell>
          <cell r="D11">
            <v>48631497</v>
          </cell>
          <cell r="E11">
            <v>0</v>
          </cell>
          <cell r="F11">
            <v>0</v>
          </cell>
        </row>
        <row r="12">
          <cell r="B12">
            <v>20117371</v>
          </cell>
          <cell r="C12">
            <v>18659345.908009145</v>
          </cell>
          <cell r="D12">
            <v>0</v>
          </cell>
          <cell r="E12">
            <v>17978260</v>
          </cell>
          <cell r="F12">
            <v>0</v>
          </cell>
        </row>
        <row r="13">
          <cell r="B13">
            <v>21759413</v>
          </cell>
          <cell r="C13">
            <v>23762736.259208255</v>
          </cell>
          <cell r="D13">
            <v>15295312</v>
          </cell>
          <cell r="E13">
            <v>8416475.3899732456</v>
          </cell>
          <cell r="F13">
            <v>0</v>
          </cell>
        </row>
        <row r="15">
          <cell r="B15">
            <v>0</v>
          </cell>
          <cell r="C15"/>
          <cell r="D15">
            <v>0</v>
          </cell>
          <cell r="E15">
            <v>0</v>
          </cell>
          <cell r="F15">
            <v>0</v>
          </cell>
        </row>
        <row r="17">
          <cell r="B17">
            <v>28566924</v>
          </cell>
          <cell r="C17">
            <v>29758960.708794437</v>
          </cell>
          <cell r="D17">
            <v>0</v>
          </cell>
          <cell r="E17">
            <v>0</v>
          </cell>
          <cell r="F17">
            <v>29572917.943267442</v>
          </cell>
        </row>
        <row r="18">
          <cell r="B18">
            <v>11529900</v>
          </cell>
          <cell r="C18">
            <v>11223814.16397731</v>
          </cell>
          <cell r="D18">
            <v>0</v>
          </cell>
          <cell r="E18">
            <v>0</v>
          </cell>
          <cell r="F18">
            <v>12123906.424845699</v>
          </cell>
        </row>
        <row r="19">
          <cell r="D19">
            <v>78058</v>
          </cell>
          <cell r="E19">
            <v>0</v>
          </cell>
          <cell r="F19">
            <v>0</v>
          </cell>
        </row>
        <row r="20">
          <cell r="B20">
            <v>16384415</v>
          </cell>
          <cell r="C20">
            <v>16384415</v>
          </cell>
          <cell r="D20">
            <v>17550023</v>
          </cell>
          <cell r="E20">
            <v>0</v>
          </cell>
          <cell r="F20">
            <v>0</v>
          </cell>
        </row>
        <row r="22">
          <cell r="B22">
            <v>8657159</v>
          </cell>
          <cell r="C22">
            <v>8230949.6871827748</v>
          </cell>
          <cell r="D22">
            <v>0</v>
          </cell>
          <cell r="E22">
            <v>0</v>
          </cell>
          <cell r="F22">
            <v>9140806.1076068711</v>
          </cell>
        </row>
        <row r="23">
          <cell r="B23">
            <v>8448054</v>
          </cell>
          <cell r="C23">
            <v>9317131.1359146982</v>
          </cell>
          <cell r="D23">
            <v>0</v>
          </cell>
          <cell r="E23">
            <v>10040005.101219654</v>
          </cell>
          <cell r="F23">
            <v>0</v>
          </cell>
        </row>
        <row r="24">
          <cell r="B24">
            <v>559902</v>
          </cell>
          <cell r="C24">
            <v>564360.23578333994</v>
          </cell>
          <cell r="D24">
            <v>0</v>
          </cell>
          <cell r="E24">
            <v>564360.23578333994</v>
          </cell>
          <cell r="F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7">
          <cell r="B27">
            <v>3357082</v>
          </cell>
          <cell r="C27">
            <v>3785215.3022046858</v>
          </cell>
          <cell r="D27">
            <v>3357082</v>
          </cell>
          <cell r="E27">
            <v>0</v>
          </cell>
          <cell r="F27">
            <v>0</v>
          </cell>
        </row>
        <row r="28">
          <cell r="B28">
            <v>5236098</v>
          </cell>
          <cell r="C28">
            <v>5236098</v>
          </cell>
          <cell r="D28">
            <v>5532447</v>
          </cell>
          <cell r="E28">
            <v>0</v>
          </cell>
          <cell r="F28">
            <v>0</v>
          </cell>
        </row>
        <row r="29">
          <cell r="B29">
            <v>6158527</v>
          </cell>
          <cell r="C29">
            <v>7128215.934198752</v>
          </cell>
          <cell r="D29">
            <v>1471970.58</v>
          </cell>
          <cell r="E29">
            <v>4906545.2697556987</v>
          </cell>
          <cell r="F29">
            <v>63326.234600061391</v>
          </cell>
        </row>
        <row r="34">
          <cell r="B34">
            <v>145624675</v>
          </cell>
          <cell r="C34">
            <v>146009180</v>
          </cell>
          <cell r="D34">
            <v>114601511</v>
          </cell>
          <cell r="E34">
            <v>27562807</v>
          </cell>
          <cell r="F34">
            <v>8012349</v>
          </cell>
        </row>
        <row r="35">
          <cell r="B35">
            <v>7128629</v>
          </cell>
          <cell r="C35">
            <v>7441977</v>
          </cell>
          <cell r="D35">
            <v>19838</v>
          </cell>
          <cell r="E35">
            <v>0</v>
          </cell>
          <cell r="F35">
            <v>7225957</v>
          </cell>
        </row>
        <row r="36">
          <cell r="B36">
            <v>4520869</v>
          </cell>
          <cell r="C36">
            <v>4494380</v>
          </cell>
          <cell r="D36">
            <v>549765</v>
          </cell>
          <cell r="E36">
            <v>2323017</v>
          </cell>
          <cell r="F36">
            <v>1754084</v>
          </cell>
        </row>
        <row r="37">
          <cell r="B37">
            <v>29585935</v>
          </cell>
          <cell r="C37">
            <v>29893893</v>
          </cell>
          <cell r="D37">
            <v>30762825</v>
          </cell>
          <cell r="E37">
            <v>520477</v>
          </cell>
          <cell r="F37">
            <v>43929</v>
          </cell>
        </row>
        <row r="38">
          <cell r="B38">
            <v>21122433</v>
          </cell>
          <cell r="C38">
            <v>21020148</v>
          </cell>
          <cell r="D38">
            <v>15331105</v>
          </cell>
          <cell r="E38">
            <v>7306158</v>
          </cell>
          <cell r="F38">
            <v>998</v>
          </cell>
        </row>
        <row r="39">
          <cell r="B39">
            <v>23406924</v>
          </cell>
          <cell r="C39">
            <v>22719167</v>
          </cell>
          <cell r="D39">
            <v>19049556</v>
          </cell>
          <cell r="E39">
            <v>179720</v>
          </cell>
          <cell r="F39">
            <v>4194691</v>
          </cell>
        </row>
        <row r="40">
          <cell r="B40">
            <v>13210133</v>
          </cell>
          <cell r="C40">
            <v>12391820</v>
          </cell>
          <cell r="D40">
            <v>13134940</v>
          </cell>
          <cell r="E40">
            <v>15074</v>
          </cell>
          <cell r="F40">
            <v>85214</v>
          </cell>
        </row>
        <row r="41">
          <cell r="B41">
            <v>44452143</v>
          </cell>
          <cell r="C41">
            <v>44693552</v>
          </cell>
          <cell r="D41">
            <v>11787059</v>
          </cell>
          <cell r="E41">
            <v>1735377</v>
          </cell>
          <cell r="F41">
            <v>31628921</v>
          </cell>
        </row>
        <row r="42">
          <cell r="B42">
            <v>516713</v>
          </cell>
          <cell r="C42">
            <v>529021</v>
          </cell>
          <cell r="D42">
            <v>0</v>
          </cell>
          <cell r="E42">
            <v>846342</v>
          </cell>
          <cell r="F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4">
          <cell r="B44">
            <v>0</v>
          </cell>
          <cell r="C44">
            <v>59041</v>
          </cell>
          <cell r="D44">
            <v>30833</v>
          </cell>
          <cell r="E44">
            <v>674</v>
          </cell>
          <cell r="F44">
            <v>25454</v>
          </cell>
        </row>
        <row r="49">
          <cell r="B49">
            <v>8429386</v>
          </cell>
          <cell r="C49">
            <v>8429386</v>
          </cell>
          <cell r="D49">
            <v>6688859</v>
          </cell>
          <cell r="E49">
            <v>1416000</v>
          </cell>
          <cell r="F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6">
          <cell r="B56">
            <v>-2403352</v>
          </cell>
          <cell r="C56">
            <v>2082512</v>
          </cell>
          <cell r="D56">
            <v>1883586</v>
          </cell>
          <cell r="E56">
            <v>0</v>
          </cell>
          <cell r="F56">
            <v>-2070640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2"/>
  <sheetViews>
    <sheetView tabSelected="1" zoomScale="60" zoomScaleNormal="60" zoomScaleSheetLayoutView="70" zoomScalePageLayoutView="80" workbookViewId="0">
      <selection activeCell="H37" sqref="H37"/>
    </sheetView>
  </sheetViews>
  <sheetFormatPr defaultColWidth="9.140625" defaultRowHeight="15" x14ac:dyDescent="0.2"/>
  <cols>
    <col min="1" max="1" width="51.42578125" style="3" customWidth="1"/>
    <col min="2" max="2" width="23" style="3" customWidth="1"/>
    <col min="3" max="3" width="22.7109375" style="3" customWidth="1"/>
    <col min="4" max="4" width="22.42578125" style="3" customWidth="1"/>
    <col min="5" max="5" width="23.28515625" style="3" bestFit="1" customWidth="1"/>
    <col min="6" max="6" width="22.140625" style="3" customWidth="1"/>
    <col min="7" max="7" width="22.5703125" style="80" customWidth="1"/>
    <col min="8" max="8" width="18.140625" style="3" bestFit="1" customWidth="1"/>
    <col min="9" max="9" width="22" style="3" bestFit="1" customWidth="1"/>
    <col min="10" max="10" width="16.28515625" style="3" bestFit="1" customWidth="1"/>
    <col min="11" max="11" width="14.85546875" style="3" customWidth="1"/>
    <col min="12" max="16384" width="9.140625" style="3"/>
  </cols>
  <sheetData>
    <row r="1" spans="1:9" ht="15.75" x14ac:dyDescent="0.25">
      <c r="A1" s="1" t="s">
        <v>65</v>
      </c>
      <c r="B1" s="1"/>
      <c r="C1" s="1"/>
      <c r="D1" s="1"/>
      <c r="E1" s="1"/>
      <c r="F1" s="1"/>
      <c r="G1" s="2"/>
    </row>
    <row r="2" spans="1:9" ht="15.75" x14ac:dyDescent="0.25">
      <c r="A2" s="1" t="s">
        <v>0</v>
      </c>
      <c r="B2" s="1"/>
      <c r="C2" s="1"/>
      <c r="D2" s="1"/>
      <c r="E2" s="1"/>
      <c r="F2" s="1"/>
      <c r="G2" s="2"/>
    </row>
    <row r="3" spans="1:9" x14ac:dyDescent="0.2">
      <c r="A3" s="4" t="s">
        <v>1</v>
      </c>
      <c r="B3" s="5"/>
      <c r="C3" s="5"/>
      <c r="D3" s="5"/>
      <c r="E3" s="5"/>
      <c r="F3" s="5"/>
      <c r="G3" s="6"/>
    </row>
    <row r="4" spans="1:9" ht="15.75" thickBot="1" x14ac:dyDescent="0.25">
      <c r="A4" s="7"/>
      <c r="B4" s="7"/>
      <c r="C4" s="7"/>
      <c r="D4" s="7"/>
      <c r="E4" s="7"/>
      <c r="F4" s="7"/>
      <c r="G4" s="8"/>
    </row>
    <row r="5" spans="1:9" ht="15.75" customHeight="1" thickBot="1" x14ac:dyDescent="0.3">
      <c r="A5" s="140" t="s">
        <v>2</v>
      </c>
      <c r="B5" s="142" t="s">
        <v>3</v>
      </c>
      <c r="C5" s="143"/>
      <c r="D5" s="144" t="s">
        <v>4</v>
      </c>
      <c r="E5" s="145"/>
      <c r="F5" s="145"/>
      <c r="G5" s="146"/>
    </row>
    <row r="6" spans="1:9" s="13" customFormat="1" ht="77.25" customHeight="1" thickBot="1" x14ac:dyDescent="0.3">
      <c r="A6" s="141"/>
      <c r="B6" s="9" t="s">
        <v>5</v>
      </c>
      <c r="C6" s="9" t="s">
        <v>6</v>
      </c>
      <c r="D6" s="10" t="s">
        <v>7</v>
      </c>
      <c r="E6" s="11" t="s">
        <v>8</v>
      </c>
      <c r="F6" s="11" t="s">
        <v>9</v>
      </c>
      <c r="G6" s="12" t="s">
        <v>10</v>
      </c>
    </row>
    <row r="7" spans="1:9" ht="15" customHeight="1" x14ac:dyDescent="0.25">
      <c r="A7" s="14" t="s">
        <v>11</v>
      </c>
      <c r="B7" s="15"/>
      <c r="C7" s="16"/>
      <c r="D7" s="17"/>
      <c r="E7" s="18"/>
      <c r="F7" s="18"/>
      <c r="G7" s="19"/>
    </row>
    <row r="8" spans="1:9" ht="15" customHeight="1" x14ac:dyDescent="0.25">
      <c r="A8" s="20" t="s">
        <v>12</v>
      </c>
      <c r="B8" s="15"/>
      <c r="C8" s="16"/>
      <c r="D8" s="17"/>
      <c r="E8" s="18"/>
      <c r="F8" s="18"/>
      <c r="G8" s="21"/>
    </row>
    <row r="9" spans="1:9" ht="15" customHeight="1" x14ac:dyDescent="0.2">
      <c r="A9" s="22" t="s">
        <v>13</v>
      </c>
      <c r="B9" s="23">
        <f>'[1]Table A (AMC)'!B9+'[1]Table A (Boulder)'!B9+'[1]Table A (UCCS)'!B9+'[1]Table A (DC)'!B9</f>
        <v>64865863</v>
      </c>
      <c r="C9" s="23">
        <f>'[1]Table A (AMC)'!C9+'[1]Table A (Boulder)'!C9+'[1]Table A (UCCS)'!C9+'[1]Table A (DC)'!C9</f>
        <v>65795381</v>
      </c>
      <c r="D9" s="24">
        <f>'[1]Table A (AMC)'!D9+'[1]Table A (Boulder)'!D9+'[1]Table A (UCCS)'!D9+'[1]Table A (DC)'!D9</f>
        <v>73282450</v>
      </c>
      <c r="E9" s="25">
        <f>'[1]Table A (AMC)'!E9+'[1]Table A (Boulder)'!E9+'[1]Table A (UCCS)'!E9+'[1]Table A (DC)'!E9</f>
        <v>0</v>
      </c>
      <c r="F9" s="25">
        <f>'[1]Table A (AMC)'!F9+'[1]Table A (Boulder)'!F9+'[1]Table A (UCCS)'!F9+'[1]Table A (DC)'!F9</f>
        <v>0</v>
      </c>
      <c r="G9" s="26">
        <f>SUM(D9:F9)</f>
        <v>73282450</v>
      </c>
    </row>
    <row r="10" spans="1:9" ht="15" customHeight="1" x14ac:dyDescent="0.2">
      <c r="A10" s="22" t="s">
        <v>14</v>
      </c>
      <c r="B10" s="23">
        <f>'[1]Table A (AMC)'!B10+'[1]Table A (Boulder)'!B10+'[1]Table A (UCCS)'!B10+'[1]Table A (DC)'!B10</f>
        <v>480425752</v>
      </c>
      <c r="C10" s="23">
        <f>'[1]Table A (AMC)'!C10+'[1]Table A (Boulder)'!C10+'[1]Table A (UCCS)'!C10+'[1]Table A (DC)'!C10</f>
        <v>483756465</v>
      </c>
      <c r="D10" s="24">
        <f>'[1]Table A (AMC)'!D10+'[1]Table A (Boulder)'!D10+'[1]Table A (UCCS)'!D10+'[1]Table A (DC)'!D10</f>
        <v>502452112</v>
      </c>
      <c r="E10" s="25">
        <f>'[1]Table A (AMC)'!E10+'[1]Table A (Boulder)'!E10+'[1]Table A (UCCS)'!E10+'[1]Table A (DC)'!E10</f>
        <v>0</v>
      </c>
      <c r="F10" s="27">
        <f>'[1]Table A (AMC)'!F10+'[1]Table A (Boulder)'!F10+'[1]Table A (UCCS)'!F10+'[1]Table A (DC)'!F10</f>
        <v>0</v>
      </c>
      <c r="G10" s="26">
        <f t="shared" ref="G10:G13" si="0">SUM(D10:F10)</f>
        <v>502452112</v>
      </c>
    </row>
    <row r="11" spans="1:9" ht="15" customHeight="1" x14ac:dyDescent="0.2">
      <c r="A11" s="22" t="s">
        <v>15</v>
      </c>
      <c r="B11" s="23">
        <f>'[1]Table A (AMC)'!B11+'[1]Table A (Boulder)'!B11+'[1]Table A (UCCS)'!B11+'[1]Table A (DC)'!B11</f>
        <v>539231329</v>
      </c>
      <c r="C11" s="23">
        <f>'[1]Table A (AMC)'!C11+'[1]Table A (Boulder)'!C11+'[1]Table A (UCCS)'!C11+'[1]Table A (DC)'!C11</f>
        <v>541480803</v>
      </c>
      <c r="D11" s="24">
        <f>'[1]Table A (AMC)'!D11+'[1]Table A (Boulder)'!D11+'[1]Table A (UCCS)'!D11+'[1]Table A (DC)'!D11</f>
        <v>576409867</v>
      </c>
      <c r="E11" s="25">
        <f>'[1]Table A (AMC)'!E11+'[1]Table A (Boulder)'!E11+'[1]Table A (UCCS)'!E11+'[1]Table A (DC)'!E11</f>
        <v>0</v>
      </c>
      <c r="F11" s="27">
        <f>'[1]Table A (AMC)'!F11+'[1]Table A (Boulder)'!F11+'[1]Table A (UCCS)'!F11+'[1]Table A (DC)'!F11</f>
        <v>0</v>
      </c>
      <c r="G11" s="26">
        <f t="shared" si="0"/>
        <v>576409867</v>
      </c>
      <c r="I11" s="28"/>
    </row>
    <row r="12" spans="1:9" ht="15" customHeight="1" x14ac:dyDescent="0.2">
      <c r="A12" s="22" t="s">
        <v>16</v>
      </c>
      <c r="B12" s="23">
        <f>'[1]Table A (AMC)'!B12+'[1]Table A (Boulder)'!B12+'[1]Table A (UCCS)'!B12+'[1]Table A (DC)'!B12</f>
        <v>63301666</v>
      </c>
      <c r="C12" s="23">
        <f>'[1]Table A (AMC)'!C12+'[1]Table A (Boulder)'!C12+'[1]Table A (UCCS)'!C12+'[1]Table A (DC)'!C12</f>
        <v>64202670.908009142</v>
      </c>
      <c r="D12" s="24">
        <f>'[1]Table A (AMC)'!D12+'[1]Table A (Boulder)'!D12+'[1]Table A (UCCS)'!D12+'[1]Table A (DC)'!D12</f>
        <v>0</v>
      </c>
      <c r="E12" s="25">
        <f>'[1]Table A (AMC)'!E12+'[1]Table A (Boulder)'!E12+'[1]Table A (UCCS)'!E12+'[1]Table A (DC)'!E12</f>
        <v>64771394</v>
      </c>
      <c r="F12" s="25">
        <f>'[1]Table A (AMC)'!F12+'[1]Table A (Boulder)'!F12+'[1]Table A (UCCS)'!F12+'[1]Table A (DC)'!F12</f>
        <v>0</v>
      </c>
      <c r="G12" s="26">
        <f t="shared" si="0"/>
        <v>64771394</v>
      </c>
    </row>
    <row r="13" spans="1:9" ht="15" customHeight="1" x14ac:dyDescent="0.2">
      <c r="A13" s="29" t="s">
        <v>17</v>
      </c>
      <c r="B13" s="23">
        <f>'[1]Table A (AMC)'!B13+'[1]Table A (Boulder)'!B13+'[1]Table A (UCCS)'!B13+'[1]Table A (DC)'!B13</f>
        <v>125160731</v>
      </c>
      <c r="C13" s="23">
        <f>'[1]Table A (AMC)'!C13+'[1]Table A (Boulder)'!C13+'[1]Table A (UCCS)'!C13+'[1]Table A (DC)'!C13</f>
        <v>129033166.25920826</v>
      </c>
      <c r="D13" s="24">
        <f>'[1]Table A (AMC)'!D13+'[1]Table A (Boulder)'!D13+'[1]Table A (UCCS)'!D13+'[1]Table A (DC)'!D13</f>
        <v>41322876</v>
      </c>
      <c r="E13" s="25">
        <f>'[1]Table A (AMC)'!E13+'[1]Table A (Boulder)'!E13+'[1]Table A (UCCS)'!E13+'[1]Table A (DC)'!E13</f>
        <v>78817373.389973253</v>
      </c>
      <c r="F13" s="25">
        <f>'[1]Table A (AMC)'!F13+'[1]Table A (Boulder)'!F13+'[1]Table A (UCCS)'!F13+'[1]Table A (DC)'!F13</f>
        <v>0</v>
      </c>
      <c r="G13" s="26">
        <f t="shared" si="0"/>
        <v>120140249.38997325</v>
      </c>
      <c r="I13" s="28"/>
    </row>
    <row r="14" spans="1:9" s="35" customFormat="1" ht="15" customHeight="1" x14ac:dyDescent="0.25">
      <c r="A14" s="30" t="s">
        <v>18</v>
      </c>
      <c r="B14" s="31">
        <f>SUM(B9:B13)</f>
        <v>1272985341</v>
      </c>
      <c r="C14" s="31">
        <f>SUM(C9:C13)</f>
        <v>1284268486.1672173</v>
      </c>
      <c r="D14" s="32">
        <f>SUM(D9:D13)</f>
        <v>1193467305</v>
      </c>
      <c r="E14" s="33">
        <f t="shared" ref="E14:G14" si="1">SUM(E9:E13)</f>
        <v>143588767.38997325</v>
      </c>
      <c r="F14" s="33">
        <f t="shared" si="1"/>
        <v>0</v>
      </c>
      <c r="G14" s="34">
        <f t="shared" si="1"/>
        <v>1337056072.3899732</v>
      </c>
    </row>
    <row r="15" spans="1:9" ht="15" customHeight="1" x14ac:dyDescent="0.2">
      <c r="A15" s="20" t="s">
        <v>19</v>
      </c>
      <c r="B15" s="23">
        <f>'[1]Table A (AMC)'!B15+'[1]Table A (Boulder)'!B15+'[1]Table A (UCCS)'!B15+'[1]Table A (DC)'!B15</f>
        <v>12012692</v>
      </c>
      <c r="C15" s="23">
        <f>'[1]Table A (AMC)'!C15+'[1]Table A (Boulder)'!C15+'[1]Table A (UCCS)'!C15+'[1]Table A (DC)'!C15</f>
        <v>10349724</v>
      </c>
      <c r="D15" s="24">
        <f>'[1]Table A (AMC)'!D15+'[1]Table A (Boulder)'!D15+'[1]Table A (UCCS)'!D15+'[1]Table A (DC)'!D15</f>
        <v>0</v>
      </c>
      <c r="E15" s="25">
        <f>'[1]Table A (AMC)'!E15+'[1]Table A (Boulder)'!E15+'[1]Table A (UCCS)'!E15+'[1]Table A (DC)'!E15</f>
        <v>5639108</v>
      </c>
      <c r="F15" s="25">
        <f>'[1]Table A (AMC)'!F15+'[1]Table A (Boulder)'!F15+'[1]Table A (UCCS)'!F15+'[1]Table A (DC)'!F15</f>
        <v>4611806</v>
      </c>
      <c r="G15" s="26">
        <f t="shared" ref="G15:G27" si="2">SUM(D15:F15)</f>
        <v>10250914</v>
      </c>
    </row>
    <row r="16" spans="1:9" ht="15" customHeight="1" x14ac:dyDescent="0.2">
      <c r="A16" s="20" t="s">
        <v>20</v>
      </c>
      <c r="B16" s="23"/>
      <c r="C16" s="26"/>
      <c r="D16" s="24"/>
      <c r="E16" s="25"/>
      <c r="F16" s="25"/>
      <c r="G16" s="26"/>
    </row>
    <row r="17" spans="1:11" ht="15" customHeight="1" x14ac:dyDescent="0.2">
      <c r="A17" s="22" t="s">
        <v>21</v>
      </c>
      <c r="B17" s="23">
        <f>'[1]Table A (AMC)'!B17+'[1]Table A (Boulder)'!B17+'[1]Table A (UCCS)'!B17+'[1]Table A (DC)'!B17</f>
        <v>604300106</v>
      </c>
      <c r="C17" s="23">
        <f>'[1]Table A (AMC)'!C17+'[1]Table A (Boulder)'!C17+'[1]Table A (UCCS)'!C17+'[1]Table A (DC)'!C17</f>
        <v>589339001.70879447</v>
      </c>
      <c r="D17" s="24">
        <f>'[1]Table A (AMC)'!D17+'[1]Table A (Boulder)'!D17+'[1]Table A (UCCS)'!D17+'[1]Table A (DC)'!D17</f>
        <v>0</v>
      </c>
      <c r="E17" s="25">
        <f>'[1]Table A (AMC)'!E17+'[1]Table A (Boulder)'!E17+'[1]Table A (UCCS)'!E17+'[1]Table A (DC)'!E17</f>
        <v>0</v>
      </c>
      <c r="F17" s="25">
        <f>'[1]Table A (AMC)'!F17+'[1]Table A (Boulder)'!F17+'[1]Table A (UCCS)'!F17+'[1]Table A (DC)'!F17</f>
        <v>609077081.94326746</v>
      </c>
      <c r="G17" s="26">
        <f t="shared" si="2"/>
        <v>609077081.94326746</v>
      </c>
    </row>
    <row r="18" spans="1:11" ht="15" customHeight="1" x14ac:dyDescent="0.2">
      <c r="A18" s="22" t="s">
        <v>22</v>
      </c>
      <c r="B18" s="23">
        <f>'[1]Table A (AMC)'!B18+'[1]Table A (Boulder)'!B18+'[1]Table A (UCCS)'!B18+'[1]Table A (DC)'!B18</f>
        <v>58762015</v>
      </c>
      <c r="C18" s="23">
        <f>'[1]Table A (AMC)'!C18+'[1]Table A (Boulder)'!C18+'[1]Table A (UCCS)'!C18+'[1]Table A (DC)'!C18</f>
        <v>57437786.763977312</v>
      </c>
      <c r="D18" s="24">
        <f>'[1]Table A (AMC)'!D18+'[1]Table A (Boulder)'!D18+'[1]Table A (UCCS)'!D18+'[1]Table A (DC)'!D18</f>
        <v>0</v>
      </c>
      <c r="E18" s="25">
        <f>'[1]Table A (AMC)'!E18+'[1]Table A (Boulder)'!E18+'[1]Table A (UCCS)'!E18+'[1]Table A (DC)'!E18</f>
        <v>0</v>
      </c>
      <c r="F18" s="25">
        <f>'[1]Table A (AMC)'!F18+'[1]Table A (Boulder)'!F18+'[1]Table A (UCCS)'!F18+'[1]Table A (DC)'!F18</f>
        <v>60326135.424845695</v>
      </c>
      <c r="G18" s="26">
        <f t="shared" si="2"/>
        <v>60326135.424845695</v>
      </c>
    </row>
    <row r="19" spans="1:11" ht="15" customHeight="1" x14ac:dyDescent="0.2">
      <c r="A19" s="22" t="s">
        <v>23</v>
      </c>
      <c r="B19" s="23">
        <f>'[1]Table A (AMC)'!B19</f>
        <v>14066204</v>
      </c>
      <c r="C19" s="23">
        <f>'[1]Table A (AMC)'!C19</f>
        <v>14151248</v>
      </c>
      <c r="D19" s="36">
        <f>'[1]Table A (AMC)'!D19</f>
        <v>14700000</v>
      </c>
      <c r="E19" s="25">
        <f>'[1]Table A (AMC)'!E19+'[1]Table A (Boulder)'!E19+'[1]Table A (UCCS)'!E19+'[1]Table A (DC)'!E19</f>
        <v>0</v>
      </c>
      <c r="F19" s="25">
        <f>'[1]Table A (AMC)'!F19+'[1]Table A (Boulder)'!F19+'[1]Table A (UCCS)'!F19+'[1]Table A (DC)'!F19</f>
        <v>0</v>
      </c>
      <c r="G19" s="26">
        <f t="shared" si="2"/>
        <v>14700000</v>
      </c>
    </row>
    <row r="20" spans="1:11" ht="15" customHeight="1" x14ac:dyDescent="0.2">
      <c r="A20" s="22" t="s">
        <v>24</v>
      </c>
      <c r="B20" s="23">
        <f>'[1]Table A (AMC)'!B20</f>
        <v>1500000</v>
      </c>
      <c r="C20" s="23">
        <f>'[1]Table A (AMC)'!C20</f>
        <v>1500000</v>
      </c>
      <c r="D20" s="24">
        <f>'[1]Table A (AMC)'!D20</f>
        <v>1250000</v>
      </c>
      <c r="E20" s="25">
        <f>'[1]Table A (AMC)'!E20</f>
        <v>0</v>
      </c>
      <c r="F20" s="25">
        <f>'[1]Table A (AMC)'!F20</f>
        <v>0</v>
      </c>
      <c r="G20" s="26">
        <f t="shared" si="2"/>
        <v>1250000</v>
      </c>
    </row>
    <row r="21" spans="1:11" ht="15" customHeight="1" x14ac:dyDescent="0.2">
      <c r="A21" s="22" t="s">
        <v>25</v>
      </c>
      <c r="B21" s="23">
        <f>'[1]Table A (AMC)'!B21+'[1]Table A (Boulder)'!B20+'[1]Table A (UCCS)'!B20+'[1]Table A (DC)'!B20</f>
        <v>129452345</v>
      </c>
      <c r="C21" s="23">
        <f>'[1]Table A (AMC)'!C21+'[1]Table A (Boulder)'!C20+'[1]Table A (UCCS)'!C20+'[1]Table A (DC)'!C20</f>
        <v>128522807</v>
      </c>
      <c r="D21" s="24">
        <f>'[1]Table A (AMC)'!D21+'[1]Table A (Boulder)'!D20+'[1]Table A (UCCS)'!D20+'[1]Table A (DC)'!D20</f>
        <v>145222570</v>
      </c>
      <c r="E21" s="25">
        <f>'[1]Table A (AMC)'!E21+'[1]Table A (Boulder)'!E20+'[1]Table A (UCCS)'!E20+'[1]Table A (DC)'!E20</f>
        <v>0</v>
      </c>
      <c r="F21" s="25">
        <f>'[1]Table A (AMC)'!F21+'[1]Table A (Boulder)'!F20+'[1]Table A (UCCS)'!F20+'[1]Table A (DC)'!F20</f>
        <v>0</v>
      </c>
      <c r="G21" s="26">
        <f t="shared" si="2"/>
        <v>145222570</v>
      </c>
    </row>
    <row r="22" spans="1:11" ht="15" customHeight="1" x14ac:dyDescent="0.2">
      <c r="A22" s="37" t="s">
        <v>26</v>
      </c>
      <c r="B22" s="23">
        <v>0</v>
      </c>
      <c r="C22" s="23">
        <v>0</v>
      </c>
      <c r="D22" s="24">
        <f>'[1]Table A (DC)'!D19</f>
        <v>78058</v>
      </c>
      <c r="E22" s="25">
        <v>0</v>
      </c>
      <c r="F22" s="25">
        <v>0</v>
      </c>
      <c r="G22" s="26">
        <f t="shared" si="2"/>
        <v>78058</v>
      </c>
    </row>
    <row r="23" spans="1:11" s="35" customFormat="1" ht="15" customHeight="1" x14ac:dyDescent="0.25">
      <c r="A23" s="30" t="s">
        <v>27</v>
      </c>
      <c r="B23" s="31">
        <f>SUM(B15:B22)</f>
        <v>820093362</v>
      </c>
      <c r="C23" s="31">
        <f t="shared" ref="C23:G23" si="3">SUM(C15:C22)</f>
        <v>801300567.47277176</v>
      </c>
      <c r="D23" s="38">
        <f t="shared" si="3"/>
        <v>161250628</v>
      </c>
      <c r="E23" s="39">
        <f t="shared" si="3"/>
        <v>5639108</v>
      </c>
      <c r="F23" s="40">
        <f t="shared" si="3"/>
        <v>674015023.36811316</v>
      </c>
      <c r="G23" s="31">
        <f t="shared" si="3"/>
        <v>840904759.36811316</v>
      </c>
    </row>
    <row r="24" spans="1:11" ht="15" customHeight="1" x14ac:dyDescent="0.2">
      <c r="A24" s="20" t="s">
        <v>28</v>
      </c>
      <c r="B24" s="23">
        <f>'[1]Table A (AMC)'!B23+'[1]Table A (Boulder)'!B22+'[1]Table A (UCCS)'!B22+'[1]Table A (DC)'!B22</f>
        <v>318180988.60000002</v>
      </c>
      <c r="C24" s="23">
        <f>'[1]Table A (AMC)'!C23+'[1]Table A (Boulder)'!C22+'[1]Table A (UCCS)'!C22+'[1]Table A (DC)'!C22</f>
        <v>392250149.28718281</v>
      </c>
      <c r="D24" s="24">
        <f>'[1]Table A (AMC)'!D23+'[1]Table A (Boulder)'!D22+'[1]Table A (UCCS)'!D22+'[1]Table A (DC)'!D22</f>
        <v>0</v>
      </c>
      <c r="E24" s="25">
        <f>'[1]Table A (AMC)'!E23+'[1]Table A (Boulder)'!E22+'[1]Table A (UCCS)'!E22+'[1]Table A (DC)'!E22</f>
        <v>0</v>
      </c>
      <c r="F24" s="25">
        <f>'[1]Table A (AMC)'!F23+'[1]Table A (Boulder)'!F22+'[1]Table A (UCCS)'!F22+'[1]Table A (DC)'!F22</f>
        <v>417582060.10760689</v>
      </c>
      <c r="G24" s="26">
        <f t="shared" si="2"/>
        <v>417582060.10760689</v>
      </c>
    </row>
    <row r="25" spans="1:11" ht="15" customHeight="1" x14ac:dyDescent="0.2">
      <c r="A25" s="20" t="s">
        <v>29</v>
      </c>
      <c r="B25" s="23">
        <f>'[1]Table A (AMC)'!B24+'[1]Table A (Boulder)'!B23+'[1]Table A (UCCS)'!B23+'[1]Table A (DC)'!B23</f>
        <v>207901610</v>
      </c>
      <c r="C25" s="23">
        <f>'[1]Table A (AMC)'!C24+'[1]Table A (Boulder)'!C23+'[1]Table A (UCCS)'!C23+'[1]Table A (DC)'!C23</f>
        <v>224596503.13591468</v>
      </c>
      <c r="D25" s="24">
        <f>'[1]Table A (AMC)'!D24+'[1]Table A (Boulder)'!D23+'[1]Table A (UCCS)'!D23+'[1]Table A (DC)'!D23</f>
        <v>0</v>
      </c>
      <c r="E25" s="25">
        <f>'[1]Table A (AMC)'!E24+'[1]Table A (Boulder)'!E23+'[1]Table A (UCCS)'!E23+'[1]Table A (DC)'!E23</f>
        <v>239863171.10121965</v>
      </c>
      <c r="F25" s="25">
        <f>'[1]Table A (AMC)'!F24+'[1]Table A (Boulder)'!F23+'[1]Table A (UCCS)'!F23+'[1]Table A (DC)'!F23</f>
        <v>0</v>
      </c>
      <c r="G25" s="26">
        <f t="shared" si="2"/>
        <v>239863171.10121965</v>
      </c>
      <c r="K25" s="28"/>
    </row>
    <row r="26" spans="1:11" ht="15" customHeight="1" x14ac:dyDescent="0.2">
      <c r="A26" s="20" t="s">
        <v>30</v>
      </c>
      <c r="B26" s="23">
        <f>'[1]Table A (AMC)'!B25+'[1]Table A (Boulder)'!B24+'[1]Table A (UCCS)'!B24+'[1]Table A (DC)'!B24</f>
        <v>291229267.60000002</v>
      </c>
      <c r="C26" s="23">
        <f>'[1]Table A (AMC)'!C25+'[1]Table A (Boulder)'!C24+'[1]Table A (UCCS)'!C24+'[1]Table A (DC)'!C24</f>
        <v>304165195.23578334</v>
      </c>
      <c r="D26" s="24">
        <f>'[1]Table A (AMC)'!D25+'[1]Table A (Boulder)'!D24+'[1]Table A (UCCS)'!D24+'[1]Table A (DC)'!D24</f>
        <v>0</v>
      </c>
      <c r="E26" s="25">
        <f>'[1]Table A (AMC)'!E25+'[1]Table A (Boulder)'!E24+'[1]Table A (UCCS)'!E24+'[1]Table A (DC)'!E24</f>
        <v>314751968.23578334</v>
      </c>
      <c r="F26" s="25">
        <f>'[1]Table A (AMC)'!F25+'[1]Table A (Boulder)'!F24+'[1]Table A (UCCS)'!F24+'[1]Table A (DC)'!F24</f>
        <v>0</v>
      </c>
      <c r="G26" s="26">
        <f t="shared" si="2"/>
        <v>314751968.23578334</v>
      </c>
    </row>
    <row r="27" spans="1:11" ht="15" customHeight="1" x14ac:dyDescent="0.2">
      <c r="A27" s="20" t="s">
        <v>31</v>
      </c>
      <c r="B27" s="23">
        <f>'[1]Table A (AMC)'!B26+'[1]Table A (Boulder)'!B25+'[1]Table A (UCCS)'!B25+'[1]Table A (DC)'!B25</f>
        <v>929518435</v>
      </c>
      <c r="C27" s="23">
        <f>'[1]Table A (AMC)'!C26+'[1]Table A (Boulder)'!C25+'[1]Table A (UCCS)'!C25+'[1]Table A (DC)'!C25</f>
        <v>989482001</v>
      </c>
      <c r="D27" s="24">
        <f>'[1]Table A (AMC)'!D26+'[1]Table A (Boulder)'!D25+'[1]Table A (UCCS)'!D25+'[1]Table A (DC)'!D25</f>
        <v>2170000</v>
      </c>
      <c r="E27" s="25">
        <f>'[1]Table A (AMC)'!E26+'[1]Table A (Boulder)'!E25+'[1]Table A (UCCS)'!E25+'[1]Table A (DC)'!E25</f>
        <v>1069483807</v>
      </c>
      <c r="F27" s="25">
        <f>'[1]Table A (AMC)'!F26+'[1]Table A (Boulder)'!F25+'[1]Table A (UCCS)'!F25+'[1]Table A (DC)'!F25</f>
        <v>0</v>
      </c>
      <c r="G27" s="26">
        <f t="shared" si="2"/>
        <v>1071653807</v>
      </c>
      <c r="K27" s="28"/>
    </row>
    <row r="28" spans="1:11" ht="15" customHeight="1" x14ac:dyDescent="0.2">
      <c r="A28" s="20" t="s">
        <v>32</v>
      </c>
      <c r="B28" s="23"/>
      <c r="C28" s="23"/>
      <c r="D28" s="24"/>
      <c r="E28" s="25"/>
      <c r="F28" s="25"/>
      <c r="G28" s="26"/>
      <c r="H28" s="28"/>
      <c r="K28" s="28"/>
    </row>
    <row r="29" spans="1:11" ht="15" customHeight="1" x14ac:dyDescent="0.2">
      <c r="A29" s="22" t="s">
        <v>33</v>
      </c>
      <c r="B29" s="23">
        <f>'[1]Table A (AMC)'!B28+'[1]Table A (Boulder)'!B27+'[1]Table A (UCCS)'!B27+'[1]Table A (DC)'!B27</f>
        <v>201949633</v>
      </c>
      <c r="C29" s="23">
        <f>'[1]Table A (AMC)'!C28+'[1]Table A (Boulder)'!C27+'[1]Table A (UCCS)'!C27+'[1]Table A (DC)'!C27</f>
        <v>193613538.3022047</v>
      </c>
      <c r="D29" s="24">
        <f>'[1]Table A (AMC)'!D28+'[1]Table A (Boulder)'!D27+'[1]Table A (UCCS)'!D27+'[1]Table A (DC)'!D27</f>
        <v>152896609</v>
      </c>
      <c r="E29" s="25">
        <f>'[1]Table A (AMC)'!E28+'[1]Table A (Boulder)'!E27+'[1]Table A (UCCS)'!E27+'[1]Table A (DC)'!E27</f>
        <v>42389565</v>
      </c>
      <c r="F29" s="25">
        <f>'[1]Table A (AMC)'!F28+'[1]Table A (Boulder)'!F27+'[1]Table A (UCCS)'!F27+'[1]Table A (DC)'!F27</f>
        <v>0</v>
      </c>
      <c r="G29" s="26">
        <f t="shared" ref="G29:G31" si="4">SUM(D29:F29)</f>
        <v>195286174</v>
      </c>
      <c r="K29" s="28"/>
    </row>
    <row r="30" spans="1:11" ht="15" customHeight="1" x14ac:dyDescent="0.2">
      <c r="A30" s="22" t="s">
        <v>34</v>
      </c>
      <c r="B30" s="23">
        <f>'[1]Table A (AMC)'!B29+'[1]Table A (Boulder)'!B28+'[1]Table A (UCCS)'!B28+'[1]Table A (DC)'!B28</f>
        <v>5236098</v>
      </c>
      <c r="C30" s="23">
        <f>'[1]Table A (AMC)'!C29+'[1]Table A (Boulder)'!C28+'[1]Table A (UCCS)'!C28+'[1]Table A (DC)'!C28</f>
        <v>5236098</v>
      </c>
      <c r="D30" s="24">
        <f>'[1]Table A (AMC)'!D29+'[1]Table A (Boulder)'!D28+'[1]Table A (UCCS)'!D28+'[1]Table A (DC)'!D28</f>
        <v>5532447</v>
      </c>
      <c r="E30" s="25">
        <f>'[1]Table A (AMC)'!E29+'[1]Table A (Boulder)'!E28+'[1]Table A (UCCS)'!E28+'[1]Table A (DC)'!E28</f>
        <v>0</v>
      </c>
      <c r="F30" s="25">
        <f>'[1]Table A (AMC)'!F29+'[1]Table A (Boulder)'!F28+'[1]Table A (UCCS)'!F28+'[1]Table A (DC)'!F28</f>
        <v>0</v>
      </c>
      <c r="G30" s="26">
        <f t="shared" si="4"/>
        <v>5532447</v>
      </c>
    </row>
    <row r="31" spans="1:11" ht="15.75" thickBot="1" x14ac:dyDescent="0.25">
      <c r="A31" s="41" t="s">
        <v>35</v>
      </c>
      <c r="B31" s="23">
        <f>'[1]Table A (AMC)'!B30+'[1]Table A (Boulder)'!B29+'[1]Table A (UCCS)'!B29+'[1]Table A (DC)'!B29</f>
        <v>71702753</v>
      </c>
      <c r="C31" s="23">
        <f>'[1]Table A (AMC)'!C30+'[1]Table A (Boulder)'!C29+'[1]Table A (UCCS)'!C29+'[1]Table A (DC)'!C29</f>
        <v>72449724.934198752</v>
      </c>
      <c r="D31" s="24">
        <f>'[1]Table A (AMC)'!D30+'[1]Table A (Boulder)'!D29+'[1]Table A (UCCS)'!D29+'[1]Table A (DC)'!D29</f>
        <v>28090586.579999998</v>
      </c>
      <c r="E31" s="42">
        <f>'[1]Table A (AMC)'!E30+'[1]Table A (Boulder)'!E29+'[1]Table A (UCCS)'!E29+'[1]Table A (DC)'!E29</f>
        <v>42922450.269755699</v>
      </c>
      <c r="F31" s="25">
        <f>'[1]Table A (AMC)'!F30+'[1]Table A (Boulder)'!F29+'[1]Table A (UCCS)'!F29+'[1]Table A (DC)'!F29</f>
        <v>1973290.2346000613</v>
      </c>
      <c r="G31" s="26">
        <f t="shared" si="4"/>
        <v>72986327.084355772</v>
      </c>
    </row>
    <row r="32" spans="1:11" s="35" customFormat="1" ht="15" customHeight="1" thickTop="1" x14ac:dyDescent="0.25">
      <c r="A32" s="43" t="s">
        <v>36</v>
      </c>
      <c r="B32" s="44">
        <f t="shared" ref="B32:F32" si="5">SUM(B24:B31)+B23+B14</f>
        <v>4118797488.1999998</v>
      </c>
      <c r="C32" s="45">
        <f t="shared" si="5"/>
        <v>4267362263.5352731</v>
      </c>
      <c r="D32" s="46">
        <f t="shared" si="5"/>
        <v>1543407575.5799999</v>
      </c>
      <c r="E32" s="47">
        <f t="shared" si="5"/>
        <v>1858638836.9967318</v>
      </c>
      <c r="F32" s="48">
        <f t="shared" si="5"/>
        <v>1093570373.71032</v>
      </c>
      <c r="G32" s="45">
        <f>SUM(G24:G31)+G23+G14</f>
        <v>4495616786.2870522</v>
      </c>
    </row>
    <row r="33" spans="1:10" ht="15" customHeight="1" x14ac:dyDescent="0.2">
      <c r="A33" s="20"/>
      <c r="B33" s="23"/>
      <c r="C33" s="49"/>
      <c r="D33" s="24"/>
      <c r="E33" s="25"/>
      <c r="F33" s="25"/>
      <c r="G33" s="49"/>
    </row>
    <row r="34" spans="1:10" ht="15" customHeight="1" x14ac:dyDescent="0.25">
      <c r="A34" s="14" t="s">
        <v>37</v>
      </c>
      <c r="B34" s="50"/>
      <c r="C34" s="49"/>
      <c r="D34" s="24"/>
      <c r="E34" s="25"/>
      <c r="F34" s="25"/>
      <c r="G34" s="49"/>
    </row>
    <row r="35" spans="1:10" ht="15" customHeight="1" x14ac:dyDescent="0.2">
      <c r="A35" s="20" t="s">
        <v>38</v>
      </c>
      <c r="B35" s="23"/>
      <c r="C35" s="49"/>
      <c r="D35" s="24"/>
      <c r="E35" s="25"/>
      <c r="F35" s="25"/>
      <c r="G35" s="49"/>
    </row>
    <row r="36" spans="1:10" ht="15" customHeight="1" x14ac:dyDescent="0.2">
      <c r="A36" s="22" t="s">
        <v>39</v>
      </c>
      <c r="B36" s="23">
        <f>'[1]Table A (AMC)'!B35+'[1]Table A (Boulder)'!B34+'[1]Table A (UCCS)'!B34+'[1]Table A (DC)'!B34</f>
        <v>1104556850</v>
      </c>
      <c r="C36" s="23">
        <f>'[1]Table A (AMC)'!C35+'[1]Table A (Boulder)'!C34+'[1]Table A (UCCS)'!C34+'[1]Table A (DC)'!C34</f>
        <v>1138261909</v>
      </c>
      <c r="D36" s="24">
        <f>'[1]Table A (AMC)'!D35+'[1]Table A (Boulder)'!D34+'[1]Table A (UCCS)'!D34+'[1]Table A (DC)'!D34</f>
        <v>766711085</v>
      </c>
      <c r="E36" s="25">
        <f>'[1]Table A (AMC)'!E35+'[1]Table A (Boulder)'!E34+'[1]Table A (UCCS)'!E34+'[1]Table A (DC)'!E34</f>
        <v>226797220</v>
      </c>
      <c r="F36" s="25">
        <f>'[1]Table A (AMC)'!F35+'[1]Table A (Boulder)'!F34+'[1]Table A (UCCS)'!F34+'[1]Table A (DC)'!F34</f>
        <v>197009358</v>
      </c>
      <c r="G36" s="49">
        <f t="shared" ref="G36:G46" si="6">SUM(D36:F36)</f>
        <v>1190517663</v>
      </c>
      <c r="H36" s="28"/>
    </row>
    <row r="37" spans="1:10" ht="15" customHeight="1" x14ac:dyDescent="0.2">
      <c r="A37" s="22" t="s">
        <v>40</v>
      </c>
      <c r="B37" s="23">
        <f>'[1]Table A (AMC)'!B36+'[1]Table A (Boulder)'!B35+'[1]Table A (UCCS)'!B35+'[1]Table A (DC)'!B35</f>
        <v>626930256</v>
      </c>
      <c r="C37" s="23">
        <f>'[1]Table A (AMC)'!C36+'[1]Table A (Boulder)'!C35+'[1]Table A (UCCS)'!C35+'[1]Table A (DC)'!C35</f>
        <v>683722553.20000005</v>
      </c>
      <c r="D37" s="24">
        <f>'[1]Table A (AMC)'!D36+'[1]Table A (Boulder)'!D35+'[1]Table A (UCCS)'!D35+'[1]Table A (DC)'!D35</f>
        <v>9182707</v>
      </c>
      <c r="E37" s="25">
        <f>'[1]Table A (AMC)'!E36+'[1]Table A (Boulder)'!E35+'[1]Table A (UCCS)'!E35+'[1]Table A (DC)'!E35</f>
        <v>1948011</v>
      </c>
      <c r="F37" s="25">
        <f>'[1]Table A (AMC)'!F36+'[1]Table A (Boulder)'!F35+'[1]Table A (UCCS)'!F35+'[1]Table A (DC)'!F35</f>
        <v>683529994</v>
      </c>
      <c r="G37" s="49">
        <f t="shared" si="6"/>
        <v>694660712</v>
      </c>
      <c r="H37" s="28"/>
    </row>
    <row r="38" spans="1:10" ht="15" customHeight="1" x14ac:dyDescent="0.2">
      <c r="A38" s="22" t="s">
        <v>41</v>
      </c>
      <c r="B38" s="23">
        <f>'[1]Table A (AMC)'!B37+'[1]Table A (Boulder)'!B36+'[1]Table A (UCCS)'!B36+'[1]Table A (DC)'!B36</f>
        <v>127436308</v>
      </c>
      <c r="C38" s="23">
        <f>'[1]Table A (AMC)'!C37+'[1]Table A (Boulder)'!C36+'[1]Table A (UCCS)'!C36+'[1]Table A (DC)'!C36</f>
        <v>131315556.59999999</v>
      </c>
      <c r="D38" s="24">
        <f>'[1]Table A (AMC)'!D37+'[1]Table A (Boulder)'!D36+'[1]Table A (UCCS)'!D36+'[1]Table A (DC)'!D36</f>
        <v>1987622</v>
      </c>
      <c r="E38" s="25">
        <f>'[1]Table A (AMC)'!E37+'[1]Table A (Boulder)'!E36+'[1]Table A (UCCS)'!E36+'[1]Table A (DC)'!E36</f>
        <v>102261482</v>
      </c>
      <c r="F38" s="25">
        <f>'[1]Table A (AMC)'!F37+'[1]Table A (Boulder)'!F36+'[1]Table A (UCCS)'!F36+'[1]Table A (DC)'!F36</f>
        <v>38092056</v>
      </c>
      <c r="G38" s="49">
        <f t="shared" si="6"/>
        <v>142341160</v>
      </c>
      <c r="H38" s="28"/>
    </row>
    <row r="39" spans="1:10" ht="15" customHeight="1" x14ac:dyDescent="0.2">
      <c r="A39" s="22" t="s">
        <v>42</v>
      </c>
      <c r="B39" s="23">
        <f>'[1]Table A (AMC)'!B38+'[1]Table A (Boulder)'!B37+'[1]Table A (UCCS)'!B37+'[1]Table A (DC)'!B37</f>
        <v>215145949</v>
      </c>
      <c r="C39" s="23">
        <f>'[1]Table A (AMC)'!C38+'[1]Table A (Boulder)'!C37+'[1]Table A (UCCS)'!C37+'[1]Table A (DC)'!C37</f>
        <v>218131187.19999999</v>
      </c>
      <c r="D39" s="24">
        <f>'[1]Table A (AMC)'!D38+'[1]Table A (Boulder)'!D37+'[1]Table A (UCCS)'!D37+'[1]Table A (DC)'!D37</f>
        <v>210953877</v>
      </c>
      <c r="E39" s="25">
        <f>'[1]Table A (AMC)'!E38+'[1]Table A (Boulder)'!E37+'[1]Table A (UCCS)'!E37+'[1]Table A (DC)'!E37</f>
        <v>12778025</v>
      </c>
      <c r="F39" s="25">
        <f>'[1]Table A (AMC)'!F38+'[1]Table A (Boulder)'!F37+'[1]Table A (UCCS)'!F37+'[1]Table A (DC)'!F37</f>
        <v>3090525</v>
      </c>
      <c r="G39" s="49">
        <f t="shared" si="6"/>
        <v>226822427</v>
      </c>
      <c r="H39" s="28"/>
    </row>
    <row r="40" spans="1:10" ht="15" customHeight="1" x14ac:dyDescent="0.2">
      <c r="A40" s="22" t="s">
        <v>43</v>
      </c>
      <c r="B40" s="23">
        <f>'[1]Table A (AMC)'!B39+'[1]Table A (Boulder)'!B38+'[1]Table A (UCCS)'!B38+'[1]Table A (DC)'!B38</f>
        <v>131368965</v>
      </c>
      <c r="C40" s="23">
        <f>'[1]Table A (AMC)'!C39+'[1]Table A (Boulder)'!C38+'[1]Table A (UCCS)'!C38+'[1]Table A (DC)'!C38</f>
        <v>133738868</v>
      </c>
      <c r="D40" s="24">
        <f>'[1]Table A (AMC)'!D39+'[1]Table A (Boulder)'!D38+'[1]Table A (UCCS)'!D38+'[1]Table A (DC)'!D38</f>
        <v>75860137</v>
      </c>
      <c r="E40" s="25">
        <f>'[1]Table A (AMC)'!E39+'[1]Table A (Boulder)'!E38+'[1]Table A (UCCS)'!E38+'[1]Table A (DC)'!E38</f>
        <v>64121243</v>
      </c>
      <c r="F40" s="25">
        <f>'[1]Table A (AMC)'!F39+'[1]Table A (Boulder)'!F38+'[1]Table A (UCCS)'!F38+'[1]Table A (DC)'!F38</f>
        <v>563197</v>
      </c>
      <c r="G40" s="49">
        <f t="shared" si="6"/>
        <v>140544577</v>
      </c>
      <c r="H40" s="28"/>
    </row>
    <row r="41" spans="1:10" ht="15" customHeight="1" x14ac:dyDescent="0.2">
      <c r="A41" s="22" t="s">
        <v>44</v>
      </c>
      <c r="B41" s="23">
        <f>'[1]Table A (AMC)'!B40+'[1]Table A (Boulder)'!B39+'[1]Table A (UCCS)'!B39+'[1]Table A (DC)'!B39</f>
        <v>196838052</v>
      </c>
      <c r="C41" s="23">
        <f>'[1]Table A (AMC)'!C40+'[1]Table A (Boulder)'!C39+'[1]Table A (UCCS)'!C39+'[1]Table A (DC)'!C39</f>
        <v>187855728.40000001</v>
      </c>
      <c r="D41" s="24">
        <f>'[1]Table A (AMC)'!D40+'[1]Table A (Boulder)'!D39+'[1]Table A (UCCS)'!D39+'[1]Table A (DC)'!D39</f>
        <v>164571492</v>
      </c>
      <c r="E41" s="25">
        <f>'[1]Table A (AMC)'!E40+'[1]Table A (Boulder)'!E39+'[1]Table A (UCCS)'!E39+'[1]Table A (DC)'!E39</f>
        <v>16036994</v>
      </c>
      <c r="F41" s="25">
        <f>'[1]Table A (AMC)'!F40+'[1]Table A (Boulder)'!F39+'[1]Table A (UCCS)'!F39+'[1]Table A (DC)'!F39</f>
        <v>20978769</v>
      </c>
      <c r="G41" s="49">
        <f t="shared" si="6"/>
        <v>201587255</v>
      </c>
      <c r="H41" s="28"/>
    </row>
    <row r="42" spans="1:10" ht="15" customHeight="1" x14ac:dyDescent="0.2">
      <c r="A42" s="22" t="s">
        <v>45</v>
      </c>
      <c r="B42" s="23">
        <f>'[1]Table A (AMC)'!B41+'[1]Table A (Boulder)'!B40+'[1]Table A (UCCS)'!B40+'[1]Table A (DC)'!B40</f>
        <v>155707039</v>
      </c>
      <c r="C42" s="23">
        <f>'[1]Table A (AMC)'!C41+'[1]Table A (Boulder)'!C40+'[1]Table A (UCCS)'!C40+'[1]Table A (DC)'!C40</f>
        <v>156179350</v>
      </c>
      <c r="D42" s="24">
        <f>'[1]Table A (AMC)'!D41+'[1]Table A (Boulder)'!D40+'[1]Table A (UCCS)'!D40+'[1]Table A (DC)'!D40</f>
        <v>137562814</v>
      </c>
      <c r="E42" s="25">
        <f>'[1]Table A (AMC)'!E41+'[1]Table A (Boulder)'!E40+'[1]Table A (UCCS)'!E40+'[1]Table A (DC)'!E40</f>
        <v>19640950</v>
      </c>
      <c r="F42" s="25">
        <f>'[1]Table A (AMC)'!F41+'[1]Table A (Boulder)'!F40+'[1]Table A (UCCS)'!F40+'[1]Table A (DC)'!F40</f>
        <v>826937</v>
      </c>
      <c r="G42" s="49">
        <f t="shared" si="6"/>
        <v>158030701</v>
      </c>
      <c r="H42" s="28"/>
      <c r="J42" s="28"/>
    </row>
    <row r="43" spans="1:10" ht="15" customHeight="1" x14ac:dyDescent="0.2">
      <c r="A43" s="22" t="s">
        <v>46</v>
      </c>
      <c r="B43" s="23">
        <f>'[1]Table A (AMC)'!B42+'[1]Table A (Boulder)'!B41+'[1]Table A (UCCS)'!B41+'[1]Table A (DC)'!B41</f>
        <v>232501549</v>
      </c>
      <c r="C43" s="23">
        <f>'[1]Table A (AMC)'!C42+'[1]Table A (Boulder)'!C41+'[1]Table A (UCCS)'!C41+'[1]Table A (DC)'!C41</f>
        <v>246548392.59999999</v>
      </c>
      <c r="D43" s="24">
        <f>'[1]Table A (AMC)'!D42+'[1]Table A (Boulder)'!D41+'[1]Table A (UCCS)'!D41+'[1]Table A (DC)'!D41</f>
        <v>103061907</v>
      </c>
      <c r="E43" s="25">
        <f>'[1]Table A (AMC)'!E42+'[1]Table A (Boulder)'!E41+'[1]Table A (UCCS)'!E41+'[1]Table A (DC)'!E41</f>
        <v>14371153</v>
      </c>
      <c r="F43" s="25">
        <f>'[1]Table A (AMC)'!F42+'[1]Table A (Boulder)'!F41+'[1]Table A (UCCS)'!F41+'[1]Table A (DC)'!F41</f>
        <v>134456315</v>
      </c>
      <c r="G43" s="49">
        <f t="shared" si="6"/>
        <v>251889375</v>
      </c>
      <c r="H43" s="28"/>
    </row>
    <row r="44" spans="1:10" ht="15" customHeight="1" x14ac:dyDescent="0.2">
      <c r="A44" s="20" t="s">
        <v>47</v>
      </c>
      <c r="B44" s="23">
        <f>'[1]Table A (AMC)'!B43+'[1]Table A (Boulder)'!B42+'[1]Table A (UCCS)'!B42+'[1]Table A (DC)'!B42</f>
        <v>254382579</v>
      </c>
      <c r="C44" s="23">
        <f>'[1]Table A (AMC)'!C43+'[1]Table A (Boulder)'!C42+'[1]Table A (UCCS)'!C42+'[1]Table A (DC)'!C42</f>
        <v>249652250</v>
      </c>
      <c r="D44" s="24">
        <f>'[1]Table A (AMC)'!D43+'[1]Table A (Boulder)'!D42+'[1]Table A (UCCS)'!D42+'[1]Table A (DC)'!D42</f>
        <v>0</v>
      </c>
      <c r="E44" s="25">
        <f>'[1]Table A (AMC)'!E43+'[1]Table A (Boulder)'!E42+'[1]Table A (UCCS)'!E42+'[1]Table A (DC)'!E42</f>
        <v>246142760</v>
      </c>
      <c r="F44" s="25">
        <f>'[1]Table A (AMC)'!F43+'[1]Table A (Boulder)'!F42+'[1]Table A (UCCS)'!F42+'[1]Table A (DC)'!F42</f>
        <v>11321841</v>
      </c>
      <c r="G44" s="49">
        <f t="shared" si="6"/>
        <v>257464601</v>
      </c>
      <c r="H44" s="28"/>
    </row>
    <row r="45" spans="1:10" ht="15" customHeight="1" x14ac:dyDescent="0.2">
      <c r="A45" s="20" t="s">
        <v>31</v>
      </c>
      <c r="B45" s="23">
        <f>'[1]Table A (AMC)'!B44+'[1]Table A (Boulder)'!B43+'[1]Table A (UCCS)'!B43+'[1]Table A (DC)'!B43</f>
        <v>883713095</v>
      </c>
      <c r="C45" s="23">
        <f>'[1]Table A (AMC)'!C44+'[1]Table A (Boulder)'!C43+'[1]Table A (UCCS)'!C43+'[1]Table A (DC)'!C43</f>
        <v>904088629</v>
      </c>
      <c r="D45" s="24">
        <f>'[1]Table A (AMC)'!D44+'[1]Table A (Boulder)'!D43+'[1]Table A (UCCS)'!D43+'[1]Table A (DC)'!D43</f>
        <v>10655073</v>
      </c>
      <c r="E45" s="25">
        <f>'[1]Table A (AMC)'!E44+'[1]Table A (Boulder)'!E43+'[1]Table A (UCCS)'!E43+'[1]Table A (DC)'!E43</f>
        <v>1010489248</v>
      </c>
      <c r="F45" s="25">
        <f>'[1]Table A (AMC)'!F44+'[1]Table A (Boulder)'!F43+'[1]Table A (UCCS)'!F43+'[1]Table A (DC)'!F43</f>
        <v>275514</v>
      </c>
      <c r="G45" s="49">
        <f t="shared" si="6"/>
        <v>1021419835</v>
      </c>
      <c r="H45" s="28"/>
    </row>
    <row r="46" spans="1:10" ht="15" customHeight="1" thickBot="1" x14ac:dyDescent="0.25">
      <c r="A46" s="51" t="s">
        <v>48</v>
      </c>
      <c r="B46" s="23">
        <f>'[1]Table A (AMC)'!B45+'[1]Table A (Boulder)'!B44+'[1]Table A (UCCS)'!B44+'[1]Table A (DC)'!B44</f>
        <v>0</v>
      </c>
      <c r="C46" s="23">
        <f>'[1]Table A (AMC)'!C45+'[1]Table A (Boulder)'!C44+'[1]Table A (UCCS)'!C44+'[1]Table A (DC)'!C44</f>
        <v>59041</v>
      </c>
      <c r="D46" s="52">
        <f>'[1]Table A (AMC)'!D45+'[1]Table A (Boulder)'!D44+'[1]Table A (UCCS)'!D44+'[1]Table A (DC)'!D44</f>
        <v>30833</v>
      </c>
      <c r="E46" s="42">
        <f>'[1]Table A (AMC)'!E45+'[1]Table A (Boulder)'!E44+'[1]Table A (UCCS)'!E44+'[1]Table A (DC)'!E44</f>
        <v>976079</v>
      </c>
      <c r="F46" s="25">
        <f>'[1]Table A (AMC)'!F45+'[1]Table A (Boulder)'!F44+'[1]Table A (UCCS)'!F44+'[1]Table A (DC)'!F44</f>
        <v>25454</v>
      </c>
      <c r="G46" s="53">
        <f t="shared" si="6"/>
        <v>1032366</v>
      </c>
      <c r="H46" s="28"/>
    </row>
    <row r="47" spans="1:10" s="35" customFormat="1" ht="15" customHeight="1" thickTop="1" x14ac:dyDescent="0.25">
      <c r="A47" s="43" t="s">
        <v>49</v>
      </c>
      <c r="B47" s="44">
        <f>SUM(B36:B46)</f>
        <v>3928580642</v>
      </c>
      <c r="C47" s="45">
        <f t="shared" ref="C47:G47" si="7">SUM(C36:C46)</f>
        <v>4049553465</v>
      </c>
      <c r="D47" s="54">
        <f t="shared" si="7"/>
        <v>1480577547</v>
      </c>
      <c r="E47" s="47">
        <f t="shared" si="7"/>
        <v>1715563165</v>
      </c>
      <c r="F47" s="48">
        <f t="shared" si="7"/>
        <v>1090169960</v>
      </c>
      <c r="G47" s="45">
        <f t="shared" si="7"/>
        <v>4286310672</v>
      </c>
    </row>
    <row r="48" spans="1:10" ht="15" customHeight="1" x14ac:dyDescent="0.2">
      <c r="A48" s="20"/>
      <c r="B48" s="23"/>
      <c r="C48" s="49"/>
      <c r="D48" s="24"/>
      <c r="E48" s="25"/>
      <c r="F48" s="25"/>
      <c r="G48" s="49"/>
    </row>
    <row r="49" spans="1:8" ht="15" customHeight="1" x14ac:dyDescent="0.25">
      <c r="A49" s="14" t="s">
        <v>50</v>
      </c>
      <c r="B49" s="50"/>
      <c r="C49" s="49"/>
      <c r="D49" s="24"/>
      <c r="E49" s="25"/>
      <c r="F49" s="25"/>
      <c r="G49" s="49"/>
    </row>
    <row r="50" spans="1:8" ht="15" customHeight="1" x14ac:dyDescent="0.2">
      <c r="A50" s="20" t="s">
        <v>51</v>
      </c>
      <c r="B50" s="23"/>
      <c r="C50" s="49"/>
      <c r="D50" s="24"/>
      <c r="E50" s="25"/>
      <c r="F50" s="25"/>
      <c r="G50" s="49"/>
    </row>
    <row r="51" spans="1:8" ht="15" customHeight="1" x14ac:dyDescent="0.2">
      <c r="A51" s="22" t="s">
        <v>52</v>
      </c>
      <c r="B51" s="23">
        <f>'[1]Table A (AMC)'!B50+'[1]Table A (Boulder)'!B49+'[1]Table A (UCCS)'!B49+'[1]Table A (DC)'!B49</f>
        <v>127843994</v>
      </c>
      <c r="C51" s="23">
        <f>'[1]Table A (AMC)'!C50+'[1]Table A (Boulder)'!C49+'[1]Table A (UCCS)'!C49+'[1]Table A (DC)'!C49</f>
        <v>125323061</v>
      </c>
      <c r="D51" s="24">
        <f>'[1]Table A (AMC)'!D50+'[1]Table A (Boulder)'!D49+'[1]Table A (UCCS)'!D49+'[1]Table A (DC)'!D49</f>
        <v>13505727</v>
      </c>
      <c r="E51" s="25">
        <f>'[1]Table A (AMC)'!E50+'[1]Table A (Boulder)'!E49+'[1]Table A (UCCS)'!E49+'[1]Table A (DC)'!E49</f>
        <v>110425487</v>
      </c>
      <c r="F51" s="25">
        <f>'[1]Table A (AMC)'!F50+'[1]Table A (Boulder)'!F49+'[1]Table A (UCCS)'!F49+'[1]Table A (DC)'!F49</f>
        <v>0</v>
      </c>
      <c r="G51" s="49">
        <f t="shared" ref="G51:G53" si="8">SUM(D51:F51)</f>
        <v>123931214</v>
      </c>
    </row>
    <row r="52" spans="1:8" ht="15" customHeight="1" x14ac:dyDescent="0.2">
      <c r="A52" s="22" t="s">
        <v>53</v>
      </c>
      <c r="B52" s="23">
        <f>'[1]Table A (AMC)'!B51+'[1]Table A (Boulder)'!B50+'[1]Table A (UCCS)'!B50+'[1]Table A (DC)'!B50</f>
        <v>0</v>
      </c>
      <c r="C52" s="23">
        <f>'[1]Table A (AMC)'!C51+'[1]Table A (Boulder)'!C50+'[1]Table A (UCCS)'!C50+'[1]Table A (DC)'!C50</f>
        <v>0</v>
      </c>
      <c r="D52" s="24">
        <f>'[1]Table A (AMC)'!D51+'[1]Table A (Boulder)'!D50+'[1]Table A (UCCS)'!D50+'[1]Table A (DC)'!D50</f>
        <v>0</v>
      </c>
      <c r="E52" s="25">
        <f>'[1]Table A (AMC)'!E51+'[1]Table A (Boulder)'!E50+'[1]Table A (UCCS)'!E50+'[1]Table A (DC)'!E50</f>
        <v>0</v>
      </c>
      <c r="F52" s="25">
        <f>'[1]Table A (AMC)'!F51+'[1]Table A (Boulder)'!F50+'[1]Table A (UCCS)'!F50+'[1]Table A (DC)'!F50</f>
        <v>0</v>
      </c>
      <c r="G52" s="49">
        <f t="shared" si="8"/>
        <v>0</v>
      </c>
    </row>
    <row r="53" spans="1:8" ht="15" customHeight="1" x14ac:dyDescent="0.2">
      <c r="A53" s="29" t="s">
        <v>54</v>
      </c>
      <c r="B53" s="23">
        <f>'[1]Table A (AMC)'!B52+'[1]Table A (Boulder)'!B51+'[1]Table A (UCCS)'!B51+'[1]Table A (DC)'!B51</f>
        <v>0</v>
      </c>
      <c r="C53" s="23">
        <f>'[1]Table A (AMC)'!C52+'[1]Table A (Boulder)'!C51+'[1]Table A (UCCS)'!C51+'[1]Table A (DC)'!C51</f>
        <v>0</v>
      </c>
      <c r="D53" s="24">
        <f>'[1]Table A (AMC)'!D52+'[1]Table A (Boulder)'!D51+'[1]Table A (UCCS)'!D51+'[1]Table A (DC)'!D51</f>
        <v>0</v>
      </c>
      <c r="E53" s="55">
        <f>'[1]Table A (AMC)'!E52+'[1]Table A (Boulder)'!E51+'[1]Table A (UCCS)'!E51+'[1]Table A (DC)'!E51</f>
        <v>0</v>
      </c>
      <c r="F53" s="25">
        <f>'[1]Table A (AMC)'!F52+'[1]Table A (Boulder)'!F51+'[1]Table A (UCCS)'!F51+'[1]Table A (DC)'!F51</f>
        <v>0</v>
      </c>
      <c r="G53" s="49">
        <f t="shared" si="8"/>
        <v>0</v>
      </c>
    </row>
    <row r="54" spans="1:8" ht="15" customHeight="1" x14ac:dyDescent="0.2">
      <c r="A54" s="56" t="s">
        <v>55</v>
      </c>
      <c r="B54" s="57">
        <f>SUM(B51:B53)</f>
        <v>127843994</v>
      </c>
      <c r="C54" s="58">
        <f t="shared" ref="C54:G54" si="9">SUM(C51:C53)</f>
        <v>125323061</v>
      </c>
      <c r="D54" s="59">
        <f t="shared" si="9"/>
        <v>13505727</v>
      </c>
      <c r="E54" s="55">
        <f t="shared" si="9"/>
        <v>110425487</v>
      </c>
      <c r="F54" s="60">
        <f t="shared" si="9"/>
        <v>0</v>
      </c>
      <c r="G54" s="58">
        <f t="shared" si="9"/>
        <v>123931214</v>
      </c>
    </row>
    <row r="55" spans="1:8" ht="15" customHeight="1" x14ac:dyDescent="0.2">
      <c r="A55" s="20"/>
      <c r="B55" s="23"/>
      <c r="C55" s="49"/>
      <c r="D55" s="61"/>
      <c r="E55" s="25"/>
      <c r="F55" s="25"/>
      <c r="G55" s="49"/>
    </row>
    <row r="56" spans="1:8" ht="15" customHeight="1" x14ac:dyDescent="0.2">
      <c r="A56" s="20" t="s">
        <v>56</v>
      </c>
      <c r="B56" s="23"/>
      <c r="C56" s="49"/>
      <c r="D56" s="61"/>
      <c r="E56" s="25"/>
      <c r="F56" s="25"/>
      <c r="G56" s="49"/>
    </row>
    <row r="57" spans="1:8" ht="15" customHeight="1" x14ac:dyDescent="0.2">
      <c r="A57" s="22" t="s">
        <v>57</v>
      </c>
      <c r="B57" s="23">
        <f>'[1]Table A (AMC)'!B56+'[1]Table A (Boulder)'!B55+'[1]Table A (UCCS)'!B55+'[1]Table A (DC)'!B55</f>
        <v>5145088</v>
      </c>
      <c r="C57" s="23">
        <f>'[1]Table A (AMC)'!C56+'[1]Table A (Boulder)'!C55+'[1]Table A (UCCS)'!C55+'[1]Table A (DC)'!C55</f>
        <v>6906087</v>
      </c>
      <c r="D57" s="24">
        <f>'[1]Table A (AMC)'!D56+'[1]Table A (Boulder)'!D55+'[1]Table A (UCCS)'!D55+'[1]Table A (DC)'!D55</f>
        <v>0</v>
      </c>
      <c r="E57" s="25">
        <f>'[1]Table A (AMC)'!E56+'[1]Table A (Boulder)'!E55+'[1]Table A (UCCS)'!E55+'[1]Table A (DC)'!E55</f>
        <v>0</v>
      </c>
      <c r="F57" s="25">
        <f>'[1]Table A (AMC)'!F56+'[1]Table A (Boulder)'!F55+'[1]Table A (UCCS)'!F55+'[1]Table A (DC)'!F55</f>
        <v>11855901</v>
      </c>
      <c r="G57" s="49">
        <f t="shared" ref="G57:G58" si="10">SUM(D57:F57)</f>
        <v>11855901</v>
      </c>
    </row>
    <row r="58" spans="1:8" ht="15" customHeight="1" x14ac:dyDescent="0.2">
      <c r="A58" s="29" t="s">
        <v>48</v>
      </c>
      <c r="B58" s="23">
        <f>'[1]Table A (AMC)'!B57+'[1]Table A (Boulder)'!B56+'[1]Table A (UCCS)'!B56+'[1]Table A (DC)'!B56</f>
        <v>57227764</v>
      </c>
      <c r="C58" s="23">
        <f>'[1]Table A (AMC)'!C57+'[1]Table A (Boulder)'!C56+'[1]Table A (UCCS)'!C56+'[1]Table A (DC)'!C56</f>
        <v>85579650</v>
      </c>
      <c r="D58" s="62">
        <f>'[1]Table A (AMC)'!D57+'[1]Table A (Boulder)'!D56+'[1]Table A (UCCS)'!D56+'[1]Table A (DC)'!D56</f>
        <v>49324302</v>
      </c>
      <c r="E58" s="55">
        <f>'[1]Table A (AMC)'!E57+'[1]Table A (Boulder)'!E56+'[1]Table A (UCCS)'!E56+'[1]Table A (DC)'!E56</f>
        <v>32650185</v>
      </c>
      <c r="F58" s="63">
        <f>'[1]Table A (AMC)'!F57+'[1]Table A (Boulder)'!F56+'[1]Table A (UCCS)'!F56+'[1]Table A (DC)'!F56</f>
        <v>-8455487</v>
      </c>
      <c r="G58" s="49">
        <f t="shared" si="10"/>
        <v>73519000</v>
      </c>
    </row>
    <row r="59" spans="1:8" ht="15" customHeight="1" thickBot="1" x14ac:dyDescent="0.25">
      <c r="A59" s="64" t="s">
        <v>58</v>
      </c>
      <c r="B59" s="65">
        <f>SUM(B57:B58)</f>
        <v>62372852</v>
      </c>
      <c r="C59" s="66">
        <f t="shared" ref="C59:F59" si="11">SUM(C57:C58)</f>
        <v>92485737</v>
      </c>
      <c r="D59" s="52">
        <f t="shared" si="11"/>
        <v>49324302</v>
      </c>
      <c r="E59" s="42">
        <f t="shared" si="11"/>
        <v>32650185</v>
      </c>
      <c r="F59" s="42">
        <f t="shared" si="11"/>
        <v>3400414</v>
      </c>
      <c r="G59" s="66">
        <f>SUM(G57:G58)</f>
        <v>85374901</v>
      </c>
    </row>
    <row r="60" spans="1:8" s="35" customFormat="1" ht="15" customHeight="1" thickTop="1" x14ac:dyDescent="0.25">
      <c r="A60" s="67" t="s">
        <v>59</v>
      </c>
      <c r="B60" s="68">
        <f>B47+B54+B59</f>
        <v>4118797488</v>
      </c>
      <c r="C60" s="69">
        <f t="shared" ref="C60:G60" si="12">C47+C54+C59</f>
        <v>4267362263</v>
      </c>
      <c r="D60" s="54">
        <f t="shared" si="12"/>
        <v>1543407576</v>
      </c>
      <c r="E60" s="47">
        <f t="shared" si="12"/>
        <v>1858638837</v>
      </c>
      <c r="F60" s="47">
        <f t="shared" si="12"/>
        <v>1093570374</v>
      </c>
      <c r="G60" s="45">
        <f t="shared" si="12"/>
        <v>4495616787</v>
      </c>
      <c r="H60" s="70"/>
    </row>
    <row r="61" spans="1:8" ht="15" customHeight="1" x14ac:dyDescent="0.2">
      <c r="A61" s="20"/>
      <c r="B61" s="23"/>
      <c r="C61" s="49"/>
      <c r="D61" s="24"/>
      <c r="E61" s="25"/>
      <c r="F61" s="25"/>
      <c r="G61" s="49"/>
    </row>
    <row r="62" spans="1:8" ht="15" customHeight="1" thickBot="1" x14ac:dyDescent="0.25">
      <c r="A62" s="71" t="s">
        <v>60</v>
      </c>
      <c r="B62" s="72">
        <v>0</v>
      </c>
      <c r="C62" s="73">
        <v>0</v>
      </c>
      <c r="D62" s="74">
        <v>0</v>
      </c>
      <c r="E62" s="75">
        <v>0</v>
      </c>
      <c r="F62" s="75">
        <v>0</v>
      </c>
      <c r="G62" s="73">
        <v>0</v>
      </c>
    </row>
    <row r="63" spans="1:8" ht="15" customHeight="1" x14ac:dyDescent="0.2">
      <c r="A63" s="76"/>
      <c r="B63" s="76"/>
      <c r="C63" s="77"/>
      <c r="D63" s="77"/>
      <c r="E63" s="77"/>
      <c r="F63" s="77"/>
      <c r="G63" s="78"/>
    </row>
    <row r="64" spans="1:8" ht="20.25" customHeight="1" x14ac:dyDescent="0.2">
      <c r="A64" s="147" t="s">
        <v>61</v>
      </c>
      <c r="B64" s="147"/>
      <c r="C64" s="147"/>
      <c r="D64" s="147"/>
      <c r="E64" s="147"/>
      <c r="F64" s="147"/>
      <c r="G64" s="147"/>
    </row>
    <row r="65" spans="1:7" ht="42.75" customHeight="1" x14ac:dyDescent="0.2">
      <c r="A65" s="148" t="s">
        <v>62</v>
      </c>
      <c r="B65" s="148"/>
      <c r="C65" s="148"/>
      <c r="D65" s="148"/>
      <c r="E65" s="148"/>
      <c r="F65" s="148"/>
      <c r="G65" s="148"/>
    </row>
    <row r="66" spans="1:7" ht="62.25" customHeight="1" x14ac:dyDescent="0.2">
      <c r="A66" s="149" t="s">
        <v>63</v>
      </c>
      <c r="B66" s="149"/>
      <c r="C66" s="149"/>
      <c r="D66" s="149"/>
      <c r="E66" s="149"/>
      <c r="F66" s="149"/>
      <c r="G66" s="149"/>
    </row>
    <row r="67" spans="1:7" ht="51" customHeight="1" x14ac:dyDescent="0.2">
      <c r="A67" s="138" t="s">
        <v>64</v>
      </c>
      <c r="B67" s="138"/>
      <c r="C67" s="138"/>
      <c r="D67" s="138"/>
      <c r="E67" s="138"/>
      <c r="F67" s="138"/>
      <c r="G67" s="138"/>
    </row>
    <row r="68" spans="1:7" x14ac:dyDescent="0.2">
      <c r="A68" s="139"/>
      <c r="B68" s="139"/>
      <c r="C68" s="139"/>
      <c r="D68" s="139"/>
      <c r="E68" s="139"/>
      <c r="F68" s="139"/>
      <c r="G68" s="139"/>
    </row>
    <row r="69" spans="1:7" x14ac:dyDescent="0.2">
      <c r="A69" s="79"/>
      <c r="B69" s="79"/>
      <c r="C69" s="79"/>
      <c r="D69" s="79"/>
      <c r="E69" s="79"/>
      <c r="F69" s="79"/>
    </row>
    <row r="70" spans="1:7" x14ac:dyDescent="0.2">
      <c r="A70" s="81"/>
      <c r="B70" s="82"/>
      <c r="C70" s="82"/>
      <c r="D70" s="82"/>
      <c r="E70" s="82"/>
      <c r="F70" s="82"/>
    </row>
    <row r="71" spans="1:7" x14ac:dyDescent="0.2">
      <c r="A71" s="83"/>
      <c r="B71" s="83"/>
      <c r="C71" s="83"/>
      <c r="D71" s="83"/>
      <c r="E71" s="82"/>
      <c r="F71" s="82"/>
    </row>
    <row r="72" spans="1:7" x14ac:dyDescent="0.2">
      <c r="A72" s="84"/>
      <c r="B72" s="84"/>
      <c r="C72" s="84"/>
      <c r="D72" s="84"/>
      <c r="E72" s="84"/>
      <c r="F72" s="84"/>
    </row>
  </sheetData>
  <mergeCells count="8">
    <mergeCell ref="A67:G67"/>
    <mergeCell ref="A68:G68"/>
    <mergeCell ref="A5:A6"/>
    <mergeCell ref="B5:C5"/>
    <mergeCell ref="D5:G5"/>
    <mergeCell ref="A64:G64"/>
    <mergeCell ref="A65:G65"/>
    <mergeCell ref="A66:G66"/>
  </mergeCells>
  <printOptions horizontalCentered="1"/>
  <pageMargins left="0.7" right="0.7" top="0.5" bottom="0.5" header="0.3" footer="0.3"/>
  <pageSetup scale="49" orientation="portrait" r:id="rId1"/>
  <headerFooter alignWithMargins="0">
    <oddFooter>&amp;C&amp;12 1-3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zoomScale="60" zoomScaleNormal="60" workbookViewId="0">
      <selection activeCell="H37" sqref="H37"/>
    </sheetView>
  </sheetViews>
  <sheetFormatPr defaultColWidth="9.140625" defaultRowHeight="15" x14ac:dyDescent="0.2"/>
  <cols>
    <col min="1" max="1" width="57.28515625" style="3" customWidth="1"/>
    <col min="2" max="2" width="25.28515625" style="3" customWidth="1"/>
    <col min="3" max="3" width="23.140625" style="3" customWidth="1"/>
    <col min="4" max="4" width="19.5703125" style="133" bestFit="1" customWidth="1"/>
    <col min="5" max="5" width="21" style="133" customWidth="1"/>
    <col min="6" max="6" width="20.5703125" style="133" customWidth="1"/>
    <col min="7" max="7" width="23.85546875" style="133" customWidth="1"/>
    <col min="8" max="8" width="22.7109375" style="3" bestFit="1" customWidth="1"/>
    <col min="9" max="9" width="33.28515625" style="3" customWidth="1"/>
    <col min="10" max="10" width="17" style="3" customWidth="1"/>
    <col min="11" max="11" width="17.42578125" style="3" customWidth="1"/>
    <col min="12" max="16384" width="9.140625" style="3"/>
  </cols>
  <sheetData>
    <row r="1" spans="1:11" ht="15.75" x14ac:dyDescent="0.25">
      <c r="A1" s="1" t="s">
        <v>65</v>
      </c>
      <c r="B1" s="1"/>
      <c r="C1" s="1"/>
      <c r="D1" s="1"/>
      <c r="E1" s="1"/>
      <c r="F1" s="1"/>
      <c r="G1" s="1"/>
    </row>
    <row r="2" spans="1:11" ht="15.75" x14ac:dyDescent="0.25">
      <c r="A2" s="1" t="s">
        <v>0</v>
      </c>
      <c r="B2" s="1"/>
      <c r="C2" s="1"/>
      <c r="D2" s="1"/>
      <c r="E2" s="1"/>
      <c r="F2" s="1"/>
      <c r="G2" s="1"/>
    </row>
    <row r="3" spans="1:11" x14ac:dyDescent="0.2">
      <c r="A3" s="4" t="s">
        <v>66</v>
      </c>
      <c r="B3" s="4"/>
      <c r="C3" s="4"/>
      <c r="D3" s="4"/>
      <c r="E3" s="4"/>
      <c r="F3" s="4"/>
      <c r="G3" s="4"/>
    </row>
    <row r="4" spans="1:11" ht="15.75" thickBot="1" x14ac:dyDescent="0.25">
      <c r="A4" s="7"/>
      <c r="B4" s="7"/>
      <c r="C4" s="7"/>
      <c r="D4" s="7"/>
      <c r="E4" s="7"/>
      <c r="F4" s="7"/>
      <c r="G4" s="7"/>
    </row>
    <row r="5" spans="1:11" ht="15.75" customHeight="1" thickBot="1" x14ac:dyDescent="0.3">
      <c r="A5" s="140" t="s">
        <v>2</v>
      </c>
      <c r="B5" s="142" t="s">
        <v>3</v>
      </c>
      <c r="C5" s="143"/>
      <c r="D5" s="144" t="s">
        <v>4</v>
      </c>
      <c r="E5" s="145"/>
      <c r="F5" s="145"/>
      <c r="G5" s="146"/>
    </row>
    <row r="6" spans="1:11" s="13" customFormat="1" ht="48" thickBot="1" x14ac:dyDescent="0.3">
      <c r="A6" s="141"/>
      <c r="B6" s="9" t="s">
        <v>67</v>
      </c>
      <c r="C6" s="9" t="s">
        <v>6</v>
      </c>
      <c r="D6" s="85" t="s">
        <v>7</v>
      </c>
      <c r="E6" s="86" t="s">
        <v>8</v>
      </c>
      <c r="F6" s="86" t="s">
        <v>9</v>
      </c>
      <c r="G6" s="9" t="s">
        <v>10</v>
      </c>
      <c r="H6" s="89"/>
    </row>
    <row r="7" spans="1:11" ht="15" customHeight="1" x14ac:dyDescent="0.25">
      <c r="A7" s="14" t="s">
        <v>11</v>
      </c>
      <c r="B7" s="90"/>
      <c r="C7" s="16"/>
      <c r="D7" s="17"/>
      <c r="E7" s="18"/>
      <c r="F7" s="18"/>
      <c r="G7" s="91"/>
    </row>
    <row r="8" spans="1:11" ht="15" customHeight="1" x14ac:dyDescent="0.2">
      <c r="A8" s="20" t="s">
        <v>12</v>
      </c>
      <c r="B8" s="92"/>
      <c r="C8" s="16"/>
      <c r="D8" s="17"/>
      <c r="E8" s="18"/>
      <c r="F8" s="18"/>
      <c r="G8" s="16"/>
    </row>
    <row r="9" spans="1:11" ht="15" customHeight="1" x14ac:dyDescent="0.2">
      <c r="A9" s="22" t="s">
        <v>13</v>
      </c>
      <c r="B9" s="93">
        <v>33390840</v>
      </c>
      <c r="C9" s="93">
        <v>33390840</v>
      </c>
      <c r="D9" s="94">
        <v>36998672</v>
      </c>
      <c r="E9" s="95">
        <v>0</v>
      </c>
      <c r="F9" s="95">
        <v>0</v>
      </c>
      <c r="G9" s="96">
        <f>SUM(D9:F9)</f>
        <v>36998672</v>
      </c>
    </row>
    <row r="10" spans="1:11" ht="15" customHeight="1" x14ac:dyDescent="0.2">
      <c r="A10" s="22" t="s">
        <v>14</v>
      </c>
      <c r="B10" s="93">
        <v>220471052</v>
      </c>
      <c r="C10" s="93">
        <v>224699638</v>
      </c>
      <c r="D10" s="94">
        <v>234134972</v>
      </c>
      <c r="E10" s="95">
        <v>0</v>
      </c>
      <c r="F10" s="95">
        <v>0</v>
      </c>
      <c r="G10" s="96">
        <f t="shared" ref="G10:G56" si="0">SUM(D10:F10)</f>
        <v>234134972</v>
      </c>
      <c r="K10" s="28"/>
    </row>
    <row r="11" spans="1:11" ht="15" customHeight="1" x14ac:dyDescent="0.2">
      <c r="A11" s="22" t="s">
        <v>15</v>
      </c>
      <c r="B11" s="93">
        <v>439140594</v>
      </c>
      <c r="C11" s="93">
        <v>439786616</v>
      </c>
      <c r="D11" s="94">
        <v>473910672</v>
      </c>
      <c r="E11" s="95">
        <v>0</v>
      </c>
      <c r="F11" s="95">
        <v>0</v>
      </c>
      <c r="G11" s="96">
        <f t="shared" si="0"/>
        <v>473910672</v>
      </c>
    </row>
    <row r="12" spans="1:11" ht="15" customHeight="1" x14ac:dyDescent="0.2">
      <c r="A12" s="22" t="s">
        <v>16</v>
      </c>
      <c r="B12" s="93">
        <v>28741638</v>
      </c>
      <c r="C12" s="93">
        <v>31918894</v>
      </c>
      <c r="D12" s="94">
        <v>0</v>
      </c>
      <c r="E12" s="95">
        <v>33099893</v>
      </c>
      <c r="F12" s="95">
        <v>0</v>
      </c>
      <c r="G12" s="96">
        <f t="shared" si="0"/>
        <v>33099893</v>
      </c>
    </row>
    <row r="13" spans="1:11" ht="15" customHeight="1" x14ac:dyDescent="0.2">
      <c r="A13" s="29" t="s">
        <v>17</v>
      </c>
      <c r="B13" s="93">
        <v>69923394</v>
      </c>
      <c r="C13" s="93">
        <v>72195306</v>
      </c>
      <c r="D13" s="94">
        <v>10082338</v>
      </c>
      <c r="E13" s="95">
        <v>53803702</v>
      </c>
      <c r="F13" s="95">
        <v>0</v>
      </c>
      <c r="G13" s="96">
        <f t="shared" si="0"/>
        <v>63886040</v>
      </c>
    </row>
    <row r="14" spans="1:11" s="35" customFormat="1" ht="15" customHeight="1" x14ac:dyDescent="0.25">
      <c r="A14" s="30" t="s">
        <v>18</v>
      </c>
      <c r="B14" s="97">
        <f>SUM(B9:B13)</f>
        <v>791667518</v>
      </c>
      <c r="C14" s="97">
        <f t="shared" ref="C14:E14" si="1">SUM(C9:C13)</f>
        <v>801991294</v>
      </c>
      <c r="D14" s="98">
        <f t="shared" si="1"/>
        <v>755126654</v>
      </c>
      <c r="E14" s="99">
        <f t="shared" si="1"/>
        <v>86903595</v>
      </c>
      <c r="F14" s="100">
        <f>SUM(F9:F13)</f>
        <v>0</v>
      </c>
      <c r="G14" s="97">
        <f>SUM(G9:G13)</f>
        <v>842030249</v>
      </c>
    </row>
    <row r="15" spans="1:11" ht="15" customHeight="1" x14ac:dyDescent="0.2">
      <c r="A15" s="20" t="s">
        <v>19</v>
      </c>
      <c r="B15" s="93">
        <v>3252230</v>
      </c>
      <c r="C15" s="93">
        <v>1976210</v>
      </c>
      <c r="D15" s="94">
        <v>0</v>
      </c>
      <c r="E15" s="95">
        <v>0</v>
      </c>
      <c r="F15" s="95">
        <v>1877400</v>
      </c>
      <c r="G15" s="96">
        <f t="shared" si="0"/>
        <v>1877400</v>
      </c>
      <c r="H15" s="101"/>
    </row>
    <row r="16" spans="1:11" ht="15" customHeight="1" x14ac:dyDescent="0.2">
      <c r="A16" s="20" t="s">
        <v>20</v>
      </c>
      <c r="B16" s="93"/>
      <c r="C16" s="93"/>
      <c r="D16" s="94"/>
      <c r="E16" s="95"/>
      <c r="F16" s="95"/>
      <c r="G16" s="96"/>
    </row>
    <row r="17" spans="1:10" ht="15" customHeight="1" x14ac:dyDescent="0.2">
      <c r="A17" s="22" t="s">
        <v>21</v>
      </c>
      <c r="B17" s="102">
        <v>330457433</v>
      </c>
      <c r="C17" s="102">
        <v>299116802</v>
      </c>
      <c r="D17" s="94">
        <v>0</v>
      </c>
      <c r="E17" s="95">
        <v>0</v>
      </c>
      <c r="F17" s="95">
        <v>306893839</v>
      </c>
      <c r="G17" s="96">
        <f t="shared" si="0"/>
        <v>306893839</v>
      </c>
      <c r="H17" s="101"/>
    </row>
    <row r="18" spans="1:10" ht="15" customHeight="1" x14ac:dyDescent="0.2">
      <c r="A18" s="22" t="s">
        <v>22</v>
      </c>
      <c r="B18" s="93">
        <v>12495199</v>
      </c>
      <c r="C18" s="93">
        <v>7053866</v>
      </c>
      <c r="D18" s="94">
        <v>0</v>
      </c>
      <c r="E18" s="95">
        <v>0</v>
      </c>
      <c r="F18" s="95">
        <v>7237267</v>
      </c>
      <c r="G18" s="96">
        <f t="shared" si="0"/>
        <v>7237267</v>
      </c>
      <c r="H18" s="101"/>
    </row>
    <row r="19" spans="1:10" ht="15" customHeight="1" x14ac:dyDescent="0.2">
      <c r="A19" s="22" t="s">
        <v>23</v>
      </c>
      <c r="B19" s="93">
        <v>0</v>
      </c>
      <c r="C19" s="93">
        <v>0</v>
      </c>
      <c r="D19" s="94">
        <v>0</v>
      </c>
      <c r="E19" s="95">
        <v>0</v>
      </c>
      <c r="F19" s="95">
        <v>0</v>
      </c>
      <c r="G19" s="96">
        <f t="shared" si="0"/>
        <v>0</v>
      </c>
    </row>
    <row r="20" spans="1:10" ht="15" customHeight="1" x14ac:dyDescent="0.2">
      <c r="A20" s="29" t="s">
        <v>68</v>
      </c>
      <c r="B20" s="93">
        <v>39494292</v>
      </c>
      <c r="C20" s="93">
        <v>39494292</v>
      </c>
      <c r="D20" s="94">
        <v>44393380</v>
      </c>
      <c r="E20" s="95">
        <v>0</v>
      </c>
      <c r="F20" s="95">
        <v>0</v>
      </c>
      <c r="G20" s="96">
        <f t="shared" si="0"/>
        <v>44393380</v>
      </c>
    </row>
    <row r="21" spans="1:10" s="35" customFormat="1" ht="15" customHeight="1" x14ac:dyDescent="0.25">
      <c r="A21" s="30" t="s">
        <v>27</v>
      </c>
      <c r="B21" s="97">
        <f>SUM(B15:B20)</f>
        <v>385699154</v>
      </c>
      <c r="C21" s="97">
        <f t="shared" ref="C21:G21" si="2">SUM(C15:C20)</f>
        <v>347641170</v>
      </c>
      <c r="D21" s="98">
        <f t="shared" si="2"/>
        <v>44393380</v>
      </c>
      <c r="E21" s="99">
        <f t="shared" si="2"/>
        <v>0</v>
      </c>
      <c r="F21" s="100">
        <f t="shared" si="2"/>
        <v>316008506</v>
      </c>
      <c r="G21" s="97">
        <f t="shared" si="2"/>
        <v>360401886</v>
      </c>
    </row>
    <row r="22" spans="1:10" ht="15" customHeight="1" x14ac:dyDescent="0.2">
      <c r="A22" s="20" t="s">
        <v>28</v>
      </c>
      <c r="B22" s="102">
        <v>117199208</v>
      </c>
      <c r="C22" s="102">
        <v>167020290</v>
      </c>
      <c r="D22" s="103">
        <v>0</v>
      </c>
      <c r="E22" s="104">
        <v>0</v>
      </c>
      <c r="F22" s="104">
        <v>172030899</v>
      </c>
      <c r="G22" s="96">
        <f t="shared" si="0"/>
        <v>172030899</v>
      </c>
      <c r="H22" s="101"/>
    </row>
    <row r="23" spans="1:10" ht="15" customHeight="1" x14ac:dyDescent="0.2">
      <c r="A23" s="20" t="s">
        <v>29</v>
      </c>
      <c r="B23" s="93">
        <v>32553161</v>
      </c>
      <c r="C23" s="93">
        <v>34268105</v>
      </c>
      <c r="D23" s="94">
        <v>0</v>
      </c>
      <c r="E23" s="95">
        <v>35467489</v>
      </c>
      <c r="F23" s="95">
        <v>0</v>
      </c>
      <c r="G23" s="96">
        <f t="shared" si="0"/>
        <v>35467489</v>
      </c>
      <c r="J23" s="105"/>
    </row>
    <row r="24" spans="1:10" ht="15" customHeight="1" x14ac:dyDescent="0.2">
      <c r="A24" s="20" t="s">
        <v>30</v>
      </c>
      <c r="B24" s="93">
        <v>243999854</v>
      </c>
      <c r="C24" s="93">
        <v>259979541</v>
      </c>
      <c r="D24" s="94">
        <v>0</v>
      </c>
      <c r="E24" s="95">
        <v>269078825</v>
      </c>
      <c r="F24" s="95">
        <v>0</v>
      </c>
      <c r="G24" s="96">
        <f t="shared" si="0"/>
        <v>269078825</v>
      </c>
      <c r="J24" s="106"/>
    </row>
    <row r="25" spans="1:10" ht="15" customHeight="1" x14ac:dyDescent="0.2">
      <c r="A25" s="20" t="s">
        <v>31</v>
      </c>
      <c r="B25" s="93">
        <v>0</v>
      </c>
      <c r="C25" s="93">
        <v>0</v>
      </c>
      <c r="D25" s="94">
        <v>0</v>
      </c>
      <c r="E25" s="95">
        <v>0</v>
      </c>
      <c r="F25" s="95">
        <v>0</v>
      </c>
      <c r="G25" s="96">
        <f t="shared" si="0"/>
        <v>0</v>
      </c>
      <c r="J25" s="105"/>
    </row>
    <row r="26" spans="1:10" ht="15" customHeight="1" x14ac:dyDescent="0.2">
      <c r="A26" s="20" t="s">
        <v>32</v>
      </c>
      <c r="B26" s="93">
        <v>0</v>
      </c>
      <c r="C26" s="93">
        <v>0</v>
      </c>
      <c r="D26" s="94">
        <v>0</v>
      </c>
      <c r="E26" s="95">
        <v>0</v>
      </c>
      <c r="F26" s="95">
        <v>0</v>
      </c>
      <c r="G26" s="96"/>
      <c r="J26" s="105"/>
    </row>
    <row r="27" spans="1:10" ht="15" customHeight="1" x14ac:dyDescent="0.2">
      <c r="A27" s="22" t="s">
        <v>33</v>
      </c>
      <c r="B27" s="93">
        <v>102786816</v>
      </c>
      <c r="C27" s="93">
        <v>92769917</v>
      </c>
      <c r="D27" s="94">
        <v>68719776</v>
      </c>
      <c r="E27" s="95">
        <v>26424567</v>
      </c>
      <c r="F27" s="95">
        <v>0</v>
      </c>
      <c r="G27" s="96">
        <f t="shared" si="0"/>
        <v>95144343</v>
      </c>
      <c r="H27" s="101"/>
      <c r="J27" s="105"/>
    </row>
    <row r="28" spans="1:10" ht="15" customHeight="1" x14ac:dyDescent="0.2">
      <c r="A28" s="22" t="s">
        <v>34</v>
      </c>
      <c r="B28" s="93">
        <v>0</v>
      </c>
      <c r="C28" s="93">
        <v>0</v>
      </c>
      <c r="D28" s="94">
        <v>0</v>
      </c>
      <c r="E28" s="95">
        <v>0</v>
      </c>
      <c r="F28" s="95">
        <v>0</v>
      </c>
      <c r="G28" s="96">
        <f t="shared" si="0"/>
        <v>0</v>
      </c>
    </row>
    <row r="29" spans="1:10" ht="15" customHeight="1" thickBot="1" x14ac:dyDescent="0.25">
      <c r="A29" s="41" t="s">
        <v>35</v>
      </c>
      <c r="B29" s="102">
        <v>19334596</v>
      </c>
      <c r="C29" s="102">
        <v>21558678</v>
      </c>
      <c r="D29" s="94">
        <v>5110507</v>
      </c>
      <c r="E29" s="95">
        <v>15749913</v>
      </c>
      <c r="F29" s="95">
        <v>0</v>
      </c>
      <c r="G29" s="96">
        <f t="shared" si="0"/>
        <v>20860420</v>
      </c>
      <c r="H29" s="101"/>
    </row>
    <row r="30" spans="1:10" s="35" customFormat="1" ht="15" customHeight="1" thickTop="1" x14ac:dyDescent="0.25">
      <c r="A30" s="43" t="s">
        <v>36</v>
      </c>
      <c r="B30" s="107">
        <f>B14+B21+SUM(B22:B29)</f>
        <v>1693240307</v>
      </c>
      <c r="C30" s="107">
        <f t="shared" ref="C30:G30" si="3">C14+C21+SUM(C22:C29)</f>
        <v>1725228995</v>
      </c>
      <c r="D30" s="108">
        <f t="shared" si="3"/>
        <v>873350317</v>
      </c>
      <c r="E30" s="109">
        <f t="shared" si="3"/>
        <v>433624389</v>
      </c>
      <c r="F30" s="110">
        <f t="shared" si="3"/>
        <v>488039405</v>
      </c>
      <c r="G30" s="111">
        <f t="shared" si="3"/>
        <v>1795014111</v>
      </c>
      <c r="H30" s="112"/>
    </row>
    <row r="31" spans="1:10" ht="15" customHeight="1" x14ac:dyDescent="0.2">
      <c r="A31" s="20"/>
      <c r="B31" s="102"/>
      <c r="C31" s="113"/>
      <c r="D31" s="94"/>
      <c r="E31" s="95"/>
      <c r="F31" s="95"/>
      <c r="G31" s="96"/>
    </row>
    <row r="32" spans="1:10" ht="15" customHeight="1" x14ac:dyDescent="0.25">
      <c r="A32" s="14" t="s">
        <v>37</v>
      </c>
      <c r="B32" s="114"/>
      <c r="C32" s="113"/>
      <c r="D32" s="94"/>
      <c r="E32" s="95"/>
      <c r="F32" s="95"/>
      <c r="G32" s="96"/>
    </row>
    <row r="33" spans="1:8" ht="15" customHeight="1" x14ac:dyDescent="0.2">
      <c r="A33" s="20" t="s">
        <v>38</v>
      </c>
      <c r="B33" s="102"/>
      <c r="C33" s="113"/>
      <c r="D33" s="94"/>
      <c r="E33" s="95"/>
      <c r="F33" s="95"/>
      <c r="G33" s="96"/>
    </row>
    <row r="34" spans="1:8" ht="15" customHeight="1" x14ac:dyDescent="0.2">
      <c r="A34" s="22" t="s">
        <v>39</v>
      </c>
      <c r="B34" s="102">
        <v>500974408</v>
      </c>
      <c r="C34" s="102">
        <v>503659637</v>
      </c>
      <c r="D34" s="94">
        <v>454542305</v>
      </c>
      <c r="E34" s="95">
        <v>41173354</v>
      </c>
      <c r="F34" s="95">
        <v>42629964</v>
      </c>
      <c r="G34" s="96">
        <f t="shared" si="0"/>
        <v>538345623</v>
      </c>
    </row>
    <row r="35" spans="1:8" ht="15" customHeight="1" x14ac:dyDescent="0.2">
      <c r="A35" s="22" t="s">
        <v>40</v>
      </c>
      <c r="B35" s="102">
        <v>349849380</v>
      </c>
      <c r="C35" s="102">
        <v>365281964</v>
      </c>
      <c r="D35" s="94">
        <v>8447444</v>
      </c>
      <c r="E35" s="95">
        <v>393127</v>
      </c>
      <c r="F35" s="95">
        <v>364712477</v>
      </c>
      <c r="G35" s="96">
        <f t="shared" si="0"/>
        <v>373553048</v>
      </c>
    </row>
    <row r="36" spans="1:8" ht="15" customHeight="1" x14ac:dyDescent="0.2">
      <c r="A36" s="22" t="s">
        <v>41</v>
      </c>
      <c r="B36" s="102">
        <v>9813574</v>
      </c>
      <c r="C36" s="102">
        <v>13143106</v>
      </c>
      <c r="D36" s="94">
        <v>1398239</v>
      </c>
      <c r="E36" s="95">
        <v>4815811</v>
      </c>
      <c r="F36" s="95">
        <v>7004158</v>
      </c>
      <c r="G36" s="96">
        <f t="shared" si="0"/>
        <v>13218208</v>
      </c>
    </row>
    <row r="37" spans="1:8" ht="15" customHeight="1" x14ac:dyDescent="0.2">
      <c r="A37" s="22" t="s">
        <v>42</v>
      </c>
      <c r="B37" s="102">
        <v>130834009</v>
      </c>
      <c r="C37" s="102">
        <v>128452922</v>
      </c>
      <c r="D37" s="94">
        <v>121657032</v>
      </c>
      <c r="E37" s="95">
        <v>11601113</v>
      </c>
      <c r="F37" s="95">
        <v>3002698</v>
      </c>
      <c r="G37" s="96">
        <f t="shared" si="0"/>
        <v>136260843</v>
      </c>
    </row>
    <row r="38" spans="1:8" ht="15" customHeight="1" x14ac:dyDescent="0.2">
      <c r="A38" s="22" t="s">
        <v>43</v>
      </c>
      <c r="B38" s="93">
        <v>89838369</v>
      </c>
      <c r="C38" s="93">
        <v>92367646</v>
      </c>
      <c r="D38" s="94">
        <v>41127148</v>
      </c>
      <c r="E38" s="95">
        <v>53838127</v>
      </c>
      <c r="F38" s="95">
        <v>422183</v>
      </c>
      <c r="G38" s="96">
        <f t="shared" si="0"/>
        <v>95387458</v>
      </c>
    </row>
    <row r="39" spans="1:8" ht="15" customHeight="1" x14ac:dyDescent="0.2">
      <c r="A39" s="22" t="s">
        <v>44</v>
      </c>
      <c r="B39" s="93">
        <v>101867573</v>
      </c>
      <c r="C39" s="93">
        <v>97355054</v>
      </c>
      <c r="D39" s="94">
        <v>87462057</v>
      </c>
      <c r="E39" s="95">
        <v>6814209</v>
      </c>
      <c r="F39" s="95">
        <v>7787379</v>
      </c>
      <c r="G39" s="96">
        <f t="shared" si="0"/>
        <v>102063645</v>
      </c>
    </row>
    <row r="40" spans="1:8" ht="15" customHeight="1" x14ac:dyDescent="0.2">
      <c r="A40" s="22" t="s">
        <v>45</v>
      </c>
      <c r="B40" s="93">
        <v>89220033</v>
      </c>
      <c r="C40" s="93">
        <v>90187385</v>
      </c>
      <c r="D40" s="94">
        <v>90436130</v>
      </c>
      <c r="E40" s="95">
        <v>0</v>
      </c>
      <c r="F40" s="95">
        <v>0</v>
      </c>
      <c r="G40" s="96">
        <f t="shared" si="0"/>
        <v>90436130</v>
      </c>
    </row>
    <row r="41" spans="1:8" ht="15" customHeight="1" x14ac:dyDescent="0.2">
      <c r="A41" s="22" t="s">
        <v>46</v>
      </c>
      <c r="B41" s="93">
        <v>126133426</v>
      </c>
      <c r="C41" s="93">
        <v>129615924</v>
      </c>
      <c r="D41" s="94">
        <v>68279962</v>
      </c>
      <c r="E41" s="95">
        <v>12468692</v>
      </c>
      <c r="F41" s="95">
        <v>51158705</v>
      </c>
      <c r="G41" s="96">
        <f t="shared" si="0"/>
        <v>131907359</v>
      </c>
      <c r="H41" s="115"/>
    </row>
    <row r="42" spans="1:8" ht="15" customHeight="1" x14ac:dyDescent="0.2">
      <c r="A42" s="20" t="s">
        <v>47</v>
      </c>
      <c r="B42" s="93">
        <v>208468377</v>
      </c>
      <c r="C42" s="93">
        <v>206270090</v>
      </c>
      <c r="D42" s="94">
        <v>0</v>
      </c>
      <c r="E42" s="95">
        <v>203837730</v>
      </c>
      <c r="F42" s="95">
        <v>11321841</v>
      </c>
      <c r="G42" s="96">
        <f t="shared" si="0"/>
        <v>215159571</v>
      </c>
    </row>
    <row r="43" spans="1:8" ht="15" customHeight="1" x14ac:dyDescent="0.2">
      <c r="A43" s="20" t="s">
        <v>31</v>
      </c>
      <c r="B43" s="93">
        <v>0</v>
      </c>
      <c r="C43" s="93">
        <v>0</v>
      </c>
      <c r="D43" s="94">
        <v>0</v>
      </c>
      <c r="E43" s="95">
        <v>0</v>
      </c>
      <c r="F43" s="95">
        <v>0</v>
      </c>
      <c r="G43" s="96">
        <f t="shared" si="0"/>
        <v>0</v>
      </c>
    </row>
    <row r="44" spans="1:8" ht="15" customHeight="1" thickBot="1" x14ac:dyDescent="0.25">
      <c r="A44" s="51" t="s">
        <v>48</v>
      </c>
      <c r="B44" s="93">
        <v>0</v>
      </c>
      <c r="C44" s="93">
        <v>0</v>
      </c>
      <c r="D44" s="94">
        <v>0</v>
      </c>
      <c r="E44" s="95">
        <v>0</v>
      </c>
      <c r="F44" s="95">
        <v>0</v>
      </c>
      <c r="G44" s="116">
        <f t="shared" si="0"/>
        <v>0</v>
      </c>
    </row>
    <row r="45" spans="1:8" s="35" customFormat="1" ht="15" customHeight="1" thickTop="1" x14ac:dyDescent="0.25">
      <c r="A45" s="43" t="s">
        <v>49</v>
      </c>
      <c r="B45" s="111">
        <f>SUM(B34:B44)</f>
        <v>1606999149</v>
      </c>
      <c r="C45" s="111">
        <f t="shared" ref="C45:G45" si="4">SUM(C34:C44)</f>
        <v>1626333728</v>
      </c>
      <c r="D45" s="108">
        <f t="shared" si="4"/>
        <v>873350317</v>
      </c>
      <c r="E45" s="109">
        <f t="shared" si="4"/>
        <v>334942163</v>
      </c>
      <c r="F45" s="110">
        <f t="shared" si="4"/>
        <v>488039405</v>
      </c>
      <c r="G45" s="111">
        <f t="shared" si="4"/>
        <v>1696331885</v>
      </c>
    </row>
    <row r="46" spans="1:8" ht="15" customHeight="1" x14ac:dyDescent="0.2">
      <c r="A46" s="20"/>
      <c r="B46" s="93"/>
      <c r="C46" s="96"/>
      <c r="D46" s="94"/>
      <c r="E46" s="95"/>
      <c r="F46" s="95"/>
      <c r="G46" s="96"/>
    </row>
    <row r="47" spans="1:8" ht="15" customHeight="1" x14ac:dyDescent="0.25">
      <c r="A47" s="14" t="s">
        <v>50</v>
      </c>
      <c r="B47" s="117"/>
      <c r="C47" s="96"/>
      <c r="D47" s="94"/>
      <c r="E47" s="95"/>
      <c r="F47" s="95"/>
      <c r="G47" s="96"/>
    </row>
    <row r="48" spans="1:8" ht="15" customHeight="1" x14ac:dyDescent="0.2">
      <c r="A48" s="20" t="s">
        <v>51</v>
      </c>
      <c r="B48" s="93"/>
      <c r="C48" s="96"/>
      <c r="D48" s="94"/>
      <c r="E48" s="95"/>
      <c r="F48" s="95"/>
      <c r="G48" s="96"/>
    </row>
    <row r="49" spans="1:8" ht="15" customHeight="1" x14ac:dyDescent="0.2">
      <c r="A49" s="22" t="s">
        <v>52</v>
      </c>
      <c r="B49" s="93">
        <v>71680600</v>
      </c>
      <c r="C49" s="93">
        <v>69424991</v>
      </c>
      <c r="D49" s="94">
        <v>0</v>
      </c>
      <c r="E49" s="95">
        <v>69701559</v>
      </c>
      <c r="F49" s="95">
        <v>0</v>
      </c>
      <c r="G49" s="96">
        <f t="shared" si="0"/>
        <v>69701559</v>
      </c>
    </row>
    <row r="50" spans="1:8" ht="15" customHeight="1" x14ac:dyDescent="0.2">
      <c r="A50" s="22" t="s">
        <v>53</v>
      </c>
      <c r="B50" s="93">
        <v>0</v>
      </c>
      <c r="C50" s="93">
        <v>0</v>
      </c>
      <c r="D50" s="94">
        <v>0</v>
      </c>
      <c r="E50" s="95">
        <v>0</v>
      </c>
      <c r="F50" s="95">
        <v>0</v>
      </c>
      <c r="G50" s="96">
        <f t="shared" si="0"/>
        <v>0</v>
      </c>
    </row>
    <row r="51" spans="1:8" ht="15" customHeight="1" x14ac:dyDescent="0.2">
      <c r="A51" s="29" t="s">
        <v>54</v>
      </c>
      <c r="B51" s="93">
        <v>0</v>
      </c>
      <c r="C51" s="93">
        <v>0</v>
      </c>
      <c r="D51" s="94">
        <v>0</v>
      </c>
      <c r="E51" s="95">
        <v>0</v>
      </c>
      <c r="F51" s="95">
        <v>0</v>
      </c>
      <c r="G51" s="96">
        <f t="shared" si="0"/>
        <v>0</v>
      </c>
    </row>
    <row r="52" spans="1:8" ht="15" customHeight="1" x14ac:dyDescent="0.25">
      <c r="A52" s="56" t="s">
        <v>55</v>
      </c>
      <c r="B52" s="97">
        <f>SUM(B49:B51)</f>
        <v>71680600</v>
      </c>
      <c r="C52" s="97">
        <f t="shared" ref="C52:G52" si="5">SUM(C49:C51)</f>
        <v>69424991</v>
      </c>
      <c r="D52" s="98">
        <f t="shared" si="5"/>
        <v>0</v>
      </c>
      <c r="E52" s="99">
        <f t="shared" si="5"/>
        <v>69701559</v>
      </c>
      <c r="F52" s="100">
        <f t="shared" si="5"/>
        <v>0</v>
      </c>
      <c r="G52" s="97">
        <f t="shared" si="5"/>
        <v>69701559</v>
      </c>
    </row>
    <row r="53" spans="1:8" ht="15" customHeight="1" x14ac:dyDescent="0.2">
      <c r="A53" s="20"/>
      <c r="B53" s="93"/>
      <c r="C53" s="96"/>
      <c r="D53" s="94"/>
      <c r="E53" s="95"/>
      <c r="F53" s="95"/>
      <c r="G53" s="96"/>
    </row>
    <row r="54" spans="1:8" ht="15" customHeight="1" x14ac:dyDescent="0.2">
      <c r="A54" s="20" t="s">
        <v>56</v>
      </c>
      <c r="B54" s="93"/>
      <c r="C54" s="96"/>
      <c r="D54" s="94"/>
      <c r="E54" s="95"/>
      <c r="F54" s="95"/>
      <c r="G54" s="96"/>
    </row>
    <row r="55" spans="1:8" ht="15" customHeight="1" x14ac:dyDescent="0.2">
      <c r="A55" s="22" t="s">
        <v>57</v>
      </c>
      <c r="B55" s="93">
        <v>0</v>
      </c>
      <c r="C55" s="93">
        <v>0</v>
      </c>
      <c r="D55" s="94">
        <v>0</v>
      </c>
      <c r="E55" s="95">
        <v>0</v>
      </c>
      <c r="F55" s="95">
        <v>0</v>
      </c>
      <c r="G55" s="96">
        <f>SUM(D55:F55)</f>
        <v>0</v>
      </c>
    </row>
    <row r="56" spans="1:8" ht="15" customHeight="1" x14ac:dyDescent="0.2">
      <c r="A56" s="29" t="s">
        <v>48</v>
      </c>
      <c r="B56" s="93">
        <v>14560558</v>
      </c>
      <c r="C56" s="93">
        <v>29470276</v>
      </c>
      <c r="D56" s="94">
        <v>0</v>
      </c>
      <c r="E56" s="95">
        <v>28980667</v>
      </c>
      <c r="F56" s="95">
        <v>0</v>
      </c>
      <c r="G56" s="96">
        <f t="shared" si="0"/>
        <v>28980667</v>
      </c>
    </row>
    <row r="57" spans="1:8" ht="15" customHeight="1" thickBot="1" x14ac:dyDescent="0.3">
      <c r="A57" s="64" t="s">
        <v>58</v>
      </c>
      <c r="B57" s="118">
        <f>SUM(B55:B56)</f>
        <v>14560558</v>
      </c>
      <c r="C57" s="118">
        <f t="shared" ref="C57:G57" si="6">SUM(C55:C56)</f>
        <v>29470276</v>
      </c>
      <c r="D57" s="119">
        <f t="shared" si="6"/>
        <v>0</v>
      </c>
      <c r="E57" s="120">
        <f t="shared" si="6"/>
        <v>28980667</v>
      </c>
      <c r="F57" s="121">
        <f t="shared" si="6"/>
        <v>0</v>
      </c>
      <c r="G57" s="118">
        <f t="shared" si="6"/>
        <v>28980667</v>
      </c>
    </row>
    <row r="58" spans="1:8" s="35" customFormat="1" ht="15" customHeight="1" thickTop="1" x14ac:dyDescent="0.25">
      <c r="A58" s="67" t="s">
        <v>59</v>
      </c>
      <c r="B58" s="122">
        <f>B45+B52+B57</f>
        <v>1693240307</v>
      </c>
      <c r="C58" s="122">
        <f t="shared" ref="C58:G58" si="7">C45+C52+C57</f>
        <v>1725228995</v>
      </c>
      <c r="D58" s="123">
        <f t="shared" si="7"/>
        <v>873350317</v>
      </c>
      <c r="E58" s="109">
        <f t="shared" si="7"/>
        <v>433624389</v>
      </c>
      <c r="F58" s="124">
        <f>F45+F52+F57</f>
        <v>488039405</v>
      </c>
      <c r="G58" s="122">
        <f t="shared" si="7"/>
        <v>1795014111</v>
      </c>
      <c r="H58" s="28"/>
    </row>
    <row r="59" spans="1:8" ht="15" customHeight="1" x14ac:dyDescent="0.2">
      <c r="A59" s="20"/>
      <c r="B59" s="93"/>
      <c r="C59" s="93"/>
      <c r="D59" s="125"/>
      <c r="E59" s="126"/>
      <c r="F59" s="127"/>
      <c r="G59" s="93"/>
    </row>
    <row r="60" spans="1:8" ht="15" customHeight="1" thickBot="1" x14ac:dyDescent="0.25">
      <c r="A60" s="71" t="s">
        <v>60</v>
      </c>
      <c r="B60" s="128">
        <f>B30-B45-B52-B57</f>
        <v>0</v>
      </c>
      <c r="C60" s="128">
        <f t="shared" ref="C60:G60" si="8">C30-C45-C52-C57</f>
        <v>0</v>
      </c>
      <c r="D60" s="129">
        <f t="shared" si="8"/>
        <v>0</v>
      </c>
      <c r="E60" s="130">
        <f t="shared" si="8"/>
        <v>0</v>
      </c>
      <c r="F60" s="131">
        <f t="shared" si="8"/>
        <v>0</v>
      </c>
      <c r="G60" s="128">
        <f t="shared" si="8"/>
        <v>0</v>
      </c>
    </row>
    <row r="61" spans="1:8" ht="15" customHeight="1" x14ac:dyDescent="0.2">
      <c r="A61" s="76"/>
      <c r="B61" s="76"/>
      <c r="C61" s="77"/>
      <c r="D61" s="77"/>
      <c r="E61" s="77"/>
      <c r="F61" s="77"/>
      <c r="G61" s="18"/>
    </row>
    <row r="62" spans="1:8" x14ac:dyDescent="0.2">
      <c r="A62" s="132"/>
      <c r="B62" s="132"/>
      <c r="C62" s="132"/>
    </row>
    <row r="63" spans="1:8" x14ac:dyDescent="0.2">
      <c r="A63" s="134"/>
      <c r="B63" s="132"/>
      <c r="D63" s="3"/>
      <c r="E63" s="3"/>
      <c r="F63" s="3"/>
      <c r="G63" s="3"/>
    </row>
    <row r="64" spans="1:8" x14ac:dyDescent="0.2">
      <c r="A64" s="135"/>
      <c r="B64" s="132"/>
      <c r="D64" s="3"/>
      <c r="E64" s="136"/>
      <c r="F64" s="3"/>
      <c r="G64" s="3"/>
    </row>
    <row r="65" spans="1:7" x14ac:dyDescent="0.2">
      <c r="A65" s="135"/>
      <c r="B65" s="132"/>
      <c r="D65" s="3"/>
      <c r="E65" s="136"/>
      <c r="F65" s="3"/>
      <c r="G65" s="3"/>
    </row>
    <row r="66" spans="1:7" x14ac:dyDescent="0.2">
      <c r="A66" s="132"/>
      <c r="B66" s="132"/>
      <c r="D66" s="3"/>
      <c r="E66" s="136"/>
      <c r="F66" s="3"/>
      <c r="G66" s="3"/>
    </row>
    <row r="67" spans="1:7" x14ac:dyDescent="0.2">
      <c r="E67" s="137"/>
    </row>
    <row r="68" spans="1:7" x14ac:dyDescent="0.2">
      <c r="E68" s="137"/>
    </row>
  </sheetData>
  <mergeCells count="3">
    <mergeCell ref="A5:A6"/>
    <mergeCell ref="B5:C5"/>
    <mergeCell ref="D5:G5"/>
  </mergeCells>
  <printOptions horizontalCentered="1"/>
  <pageMargins left="0.7" right="0.7" top="0.75" bottom="0.75" header="0.3" footer="0.3"/>
  <pageSetup scale="48" orientation="portrait" r:id="rId1"/>
  <headerFooter alignWithMargins="0">
    <oddFooter>&amp;C&amp;12 2-6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2"/>
  <sheetViews>
    <sheetView zoomScale="70" zoomScaleNormal="70" workbookViewId="0">
      <selection activeCell="H37" sqref="H37"/>
    </sheetView>
  </sheetViews>
  <sheetFormatPr defaultColWidth="9.140625" defaultRowHeight="15" x14ac:dyDescent="0.2"/>
  <cols>
    <col min="1" max="1" width="51.140625" style="3" customWidth="1"/>
    <col min="2" max="2" width="17.28515625" style="3" customWidth="1"/>
    <col min="3" max="3" width="16.7109375" style="3" customWidth="1"/>
    <col min="4" max="4" width="16.7109375" style="133" customWidth="1"/>
    <col min="5" max="6" width="15.7109375" style="133" customWidth="1"/>
    <col min="7" max="7" width="16.7109375" style="133" bestFit="1" customWidth="1"/>
    <col min="8" max="8" width="16.140625" style="3" bestFit="1" customWidth="1"/>
    <col min="9" max="9" width="17" style="3" bestFit="1" customWidth="1"/>
    <col min="10" max="10" width="10.7109375" style="3" bestFit="1" customWidth="1"/>
    <col min="11" max="11" width="13.5703125" style="3" bestFit="1" customWidth="1"/>
    <col min="12" max="15" width="9.140625" style="3"/>
    <col min="16" max="16" width="15.5703125" style="3" bestFit="1" customWidth="1"/>
    <col min="17" max="16384" width="9.140625" style="3"/>
  </cols>
  <sheetData>
    <row r="1" spans="1:10" ht="15.75" x14ac:dyDescent="0.25">
      <c r="A1" s="1" t="s">
        <v>65</v>
      </c>
      <c r="B1" s="1"/>
      <c r="C1" s="1"/>
      <c r="D1" s="1"/>
      <c r="E1" s="1"/>
      <c r="F1" s="1"/>
      <c r="G1" s="1"/>
    </row>
    <row r="2" spans="1:10" ht="15.75" x14ac:dyDescent="0.25">
      <c r="A2" s="1" t="s">
        <v>0</v>
      </c>
      <c r="B2" s="1"/>
      <c r="C2" s="1"/>
      <c r="D2" s="1"/>
      <c r="E2" s="1"/>
      <c r="F2" s="1"/>
      <c r="G2" s="1"/>
    </row>
    <row r="3" spans="1:10" x14ac:dyDescent="0.2">
      <c r="A3" s="4" t="s">
        <v>69</v>
      </c>
      <c r="B3" s="4"/>
      <c r="C3" s="4"/>
      <c r="D3" s="4"/>
      <c r="E3" s="4"/>
      <c r="F3" s="4"/>
      <c r="G3" s="4"/>
    </row>
    <row r="4" spans="1:10" ht="15.75" thickBot="1" x14ac:dyDescent="0.25">
      <c r="A4" s="7"/>
      <c r="B4" s="7"/>
      <c r="C4" s="7"/>
      <c r="D4" s="7"/>
      <c r="E4" s="7"/>
      <c r="F4" s="7"/>
      <c r="G4" s="7"/>
    </row>
    <row r="5" spans="1:10" ht="15.75" customHeight="1" thickBot="1" x14ac:dyDescent="0.3">
      <c r="A5" s="140" t="s">
        <v>2</v>
      </c>
      <c r="B5" s="142" t="s">
        <v>3</v>
      </c>
      <c r="C5" s="143"/>
      <c r="D5" s="144" t="s">
        <v>4</v>
      </c>
      <c r="E5" s="145"/>
      <c r="F5" s="145"/>
      <c r="G5" s="146"/>
    </row>
    <row r="6" spans="1:10" s="13" customFormat="1" ht="63.75" thickBot="1" x14ac:dyDescent="0.3">
      <c r="A6" s="141"/>
      <c r="B6" s="9" t="s">
        <v>67</v>
      </c>
      <c r="C6" s="9" t="s">
        <v>6</v>
      </c>
      <c r="D6" s="87" t="s">
        <v>7</v>
      </c>
      <c r="E6" s="88" t="s">
        <v>8</v>
      </c>
      <c r="F6" s="88" t="s">
        <v>9</v>
      </c>
      <c r="G6" s="9" t="s">
        <v>10</v>
      </c>
    </row>
    <row r="7" spans="1:10" ht="15" customHeight="1" x14ac:dyDescent="0.25">
      <c r="A7" s="14" t="s">
        <v>11</v>
      </c>
      <c r="B7" s="90"/>
      <c r="C7" s="16"/>
      <c r="D7" s="17"/>
      <c r="E7" s="18"/>
      <c r="F7" s="18"/>
      <c r="G7" s="91"/>
    </row>
    <row r="8" spans="1:10" ht="15" customHeight="1" x14ac:dyDescent="0.2">
      <c r="A8" s="20" t="s">
        <v>12</v>
      </c>
      <c r="B8" s="92"/>
      <c r="C8" s="16"/>
      <c r="D8" s="17"/>
      <c r="E8" s="18"/>
      <c r="F8" s="18"/>
      <c r="G8" s="16"/>
    </row>
    <row r="9" spans="1:10" ht="15" customHeight="1" x14ac:dyDescent="0.2">
      <c r="A9" s="22" t="s">
        <v>13</v>
      </c>
      <c r="B9" s="16">
        <v>15709733</v>
      </c>
      <c r="C9" s="16">
        <v>16639251</v>
      </c>
      <c r="D9" s="94">
        <v>18208955</v>
      </c>
      <c r="E9" s="95">
        <v>0</v>
      </c>
      <c r="F9" s="95">
        <v>0</v>
      </c>
      <c r="G9" s="16">
        <f t="shared" ref="G9:G60" si="0">SUM(D9:F9)</f>
        <v>18208955</v>
      </c>
      <c r="J9" s="28"/>
    </row>
    <row r="10" spans="1:10" ht="15" customHeight="1" x14ac:dyDescent="0.2">
      <c r="A10" s="22" t="s">
        <v>14</v>
      </c>
      <c r="B10" s="16">
        <v>90338696</v>
      </c>
      <c r="C10" s="16">
        <v>88879783</v>
      </c>
      <c r="D10" s="94">
        <v>92773781</v>
      </c>
      <c r="E10" s="95">
        <v>0</v>
      </c>
      <c r="F10" s="95">
        <v>0</v>
      </c>
      <c r="G10" s="16">
        <f t="shared" si="0"/>
        <v>92773781</v>
      </c>
      <c r="H10" s="18"/>
      <c r="J10" s="28"/>
    </row>
    <row r="11" spans="1:10" ht="15" customHeight="1" x14ac:dyDescent="0.2">
      <c r="A11" s="22" t="s">
        <v>15</v>
      </c>
      <c r="B11" s="16">
        <v>27388768</v>
      </c>
      <c r="C11" s="16">
        <v>28405865</v>
      </c>
      <c r="D11" s="94">
        <v>29973881</v>
      </c>
      <c r="E11" s="95">
        <v>0</v>
      </c>
      <c r="F11" s="95">
        <v>0</v>
      </c>
      <c r="G11" s="16">
        <f t="shared" si="0"/>
        <v>29973881</v>
      </c>
    </row>
    <row r="12" spans="1:10" ht="15" customHeight="1" x14ac:dyDescent="0.2">
      <c r="A12" s="22" t="s">
        <v>16</v>
      </c>
      <c r="B12" s="16">
        <v>2152410</v>
      </c>
      <c r="C12" s="16">
        <v>2003995</v>
      </c>
      <c r="D12" s="94">
        <v>0</v>
      </c>
      <c r="E12" s="95">
        <v>1724192</v>
      </c>
      <c r="F12" s="95">
        <v>0</v>
      </c>
      <c r="G12" s="16">
        <f t="shared" si="0"/>
        <v>1724192</v>
      </c>
    </row>
    <row r="13" spans="1:10" ht="15" customHeight="1" x14ac:dyDescent="0.2">
      <c r="A13" s="29" t="s">
        <v>17</v>
      </c>
      <c r="B13" s="16">
        <v>21646162</v>
      </c>
      <c r="C13" s="16">
        <v>21948569</v>
      </c>
      <c r="D13" s="94">
        <v>6253787</v>
      </c>
      <c r="E13" s="95">
        <v>15014807</v>
      </c>
      <c r="F13" s="95">
        <v>0</v>
      </c>
      <c r="G13" s="16">
        <f t="shared" si="0"/>
        <v>21268594</v>
      </c>
    </row>
    <row r="14" spans="1:10" s="35" customFormat="1" ht="15" customHeight="1" x14ac:dyDescent="0.25">
      <c r="A14" s="30" t="s">
        <v>18</v>
      </c>
      <c r="B14" s="150">
        <f>SUM(B9:B13)</f>
        <v>157235769</v>
      </c>
      <c r="C14" s="150">
        <f>SUM(C9:C13)</f>
        <v>157877463</v>
      </c>
      <c r="D14" s="98">
        <f>SUM(D8:D13)</f>
        <v>147210404</v>
      </c>
      <c r="E14" s="99">
        <f>SUM(E8:E13)</f>
        <v>16738999</v>
      </c>
      <c r="F14" s="100">
        <f>SUM(F8:F13)</f>
        <v>0</v>
      </c>
      <c r="G14" s="151">
        <f t="shared" si="0"/>
        <v>163949403</v>
      </c>
    </row>
    <row r="15" spans="1:10" ht="15" customHeight="1" x14ac:dyDescent="0.2">
      <c r="A15" s="20" t="s">
        <v>19</v>
      </c>
      <c r="B15" s="16">
        <v>0</v>
      </c>
      <c r="C15" s="16">
        <v>0</v>
      </c>
      <c r="D15" s="17">
        <v>0</v>
      </c>
      <c r="E15" s="18">
        <v>0</v>
      </c>
      <c r="F15" s="18">
        <v>0</v>
      </c>
      <c r="G15" s="16">
        <f t="shared" si="0"/>
        <v>0</v>
      </c>
    </row>
    <row r="16" spans="1:10" ht="15" customHeight="1" x14ac:dyDescent="0.2">
      <c r="A16" s="20" t="s">
        <v>20</v>
      </c>
      <c r="B16" s="16"/>
      <c r="C16" s="16"/>
      <c r="D16" s="17"/>
      <c r="E16" s="18"/>
      <c r="F16" s="18"/>
      <c r="G16" s="16"/>
    </row>
    <row r="17" spans="1:10" ht="15" customHeight="1" x14ac:dyDescent="0.2">
      <c r="A17" s="22" t="s">
        <v>21</v>
      </c>
      <c r="B17" s="16">
        <v>22282003</v>
      </c>
      <c r="C17" s="16">
        <v>21813674</v>
      </c>
      <c r="D17" s="17">
        <v>0</v>
      </c>
      <c r="E17" s="18">
        <v>0</v>
      </c>
      <c r="F17" s="18">
        <v>22565387</v>
      </c>
      <c r="G17" s="16">
        <f t="shared" si="0"/>
        <v>22565387</v>
      </c>
    </row>
    <row r="18" spans="1:10" ht="15" customHeight="1" x14ac:dyDescent="0.2">
      <c r="A18" s="22" t="s">
        <v>22</v>
      </c>
      <c r="B18" s="16">
        <v>8539302</v>
      </c>
      <c r="C18" s="16">
        <v>9831113.5999999996</v>
      </c>
      <c r="D18" s="17">
        <v>0</v>
      </c>
      <c r="E18" s="18">
        <v>0</v>
      </c>
      <c r="F18" s="18">
        <v>10916944</v>
      </c>
      <c r="G18" s="16">
        <f t="shared" si="0"/>
        <v>10916944</v>
      </c>
    </row>
    <row r="19" spans="1:10" ht="15" customHeight="1" x14ac:dyDescent="0.2">
      <c r="A19" s="22" t="s">
        <v>70</v>
      </c>
      <c r="B19" s="16">
        <v>0</v>
      </c>
      <c r="C19" s="16">
        <v>0</v>
      </c>
      <c r="D19" s="17">
        <v>0</v>
      </c>
      <c r="E19" s="18">
        <v>0</v>
      </c>
      <c r="F19" s="18">
        <v>0</v>
      </c>
      <c r="G19" s="16">
        <f t="shared" si="0"/>
        <v>0</v>
      </c>
    </row>
    <row r="20" spans="1:10" ht="15" customHeight="1" x14ac:dyDescent="0.2">
      <c r="A20" s="29" t="s">
        <v>71</v>
      </c>
      <c r="B20" s="16">
        <v>9398568</v>
      </c>
      <c r="C20" s="16">
        <v>8469030</v>
      </c>
      <c r="D20" s="152">
        <v>12621152</v>
      </c>
      <c r="E20" s="18">
        <v>0</v>
      </c>
      <c r="F20" s="18">
        <v>0</v>
      </c>
      <c r="G20" s="16">
        <f t="shared" si="0"/>
        <v>12621152</v>
      </c>
    </row>
    <row r="21" spans="1:10" s="35" customFormat="1" ht="15" customHeight="1" x14ac:dyDescent="0.25">
      <c r="A21" s="30" t="s">
        <v>27</v>
      </c>
      <c r="B21" s="150">
        <f>SUM(B17:B20)</f>
        <v>40219873</v>
      </c>
      <c r="C21" s="150">
        <f>SUM(C15:C20)</f>
        <v>40113817.600000001</v>
      </c>
      <c r="D21" s="153">
        <f>SUM(D15:D20)</f>
        <v>12621152</v>
      </c>
      <c r="E21" s="153">
        <f>SUM(E15:E20)</f>
        <v>0</v>
      </c>
      <c r="F21" s="153">
        <f>SUM(F15:F20)</f>
        <v>33482331</v>
      </c>
      <c r="G21" s="151">
        <f t="shared" si="0"/>
        <v>46103483</v>
      </c>
    </row>
    <row r="22" spans="1:10" ht="15" customHeight="1" x14ac:dyDescent="0.2">
      <c r="A22" s="20" t="s">
        <v>28</v>
      </c>
      <c r="B22" s="16">
        <f>14195267-0.4</f>
        <v>14195266.6</v>
      </c>
      <c r="C22" s="16">
        <v>17702105.600000001</v>
      </c>
      <c r="D22" s="17">
        <v>0</v>
      </c>
      <c r="E22" s="18">
        <v>0</v>
      </c>
      <c r="F22" s="18">
        <v>23460099</v>
      </c>
      <c r="G22" s="16">
        <f t="shared" si="0"/>
        <v>23460099</v>
      </c>
    </row>
    <row r="23" spans="1:10" ht="15" customHeight="1" x14ac:dyDescent="0.2">
      <c r="A23" s="20" t="s">
        <v>29</v>
      </c>
      <c r="B23" s="16">
        <v>619282</v>
      </c>
      <c r="C23" s="16">
        <v>828288</v>
      </c>
      <c r="D23" s="17">
        <v>0</v>
      </c>
      <c r="E23" s="18">
        <v>677724</v>
      </c>
      <c r="F23" s="18">
        <v>0</v>
      </c>
      <c r="G23" s="16">
        <f t="shared" si="0"/>
        <v>677724</v>
      </c>
      <c r="J23" s="28"/>
    </row>
    <row r="24" spans="1:10" ht="15" customHeight="1" x14ac:dyDescent="0.2">
      <c r="A24" s="20" t="s">
        <v>30</v>
      </c>
      <c r="B24" s="16">
        <f>32483650-0.4</f>
        <v>32483649.600000001</v>
      </c>
      <c r="C24" s="16">
        <v>32270868</v>
      </c>
      <c r="D24" s="17">
        <v>0</v>
      </c>
      <c r="E24" s="18">
        <v>34061633</v>
      </c>
      <c r="F24" s="18">
        <v>0</v>
      </c>
      <c r="G24" s="16">
        <f t="shared" si="0"/>
        <v>34061633</v>
      </c>
    </row>
    <row r="25" spans="1:10" ht="15" customHeight="1" x14ac:dyDescent="0.2">
      <c r="A25" s="20" t="s">
        <v>31</v>
      </c>
      <c r="B25" s="16">
        <v>756532</v>
      </c>
      <c r="C25" s="16">
        <v>890346</v>
      </c>
      <c r="D25" s="17">
        <v>0</v>
      </c>
      <c r="E25" s="18">
        <v>827459</v>
      </c>
      <c r="F25" s="18">
        <v>0</v>
      </c>
      <c r="G25" s="16">
        <f t="shared" si="0"/>
        <v>827459</v>
      </c>
      <c r="J25" s="28"/>
    </row>
    <row r="26" spans="1:10" ht="15" customHeight="1" x14ac:dyDescent="0.2">
      <c r="A26" s="20" t="s">
        <v>32</v>
      </c>
      <c r="B26" s="16"/>
      <c r="C26" s="16"/>
      <c r="D26" s="17"/>
      <c r="F26" s="18"/>
      <c r="G26" s="16"/>
      <c r="J26" s="28"/>
    </row>
    <row r="27" spans="1:10" ht="15" customHeight="1" x14ac:dyDescent="0.2">
      <c r="A27" s="22" t="s">
        <v>33</v>
      </c>
      <c r="B27" s="16">
        <v>1134602</v>
      </c>
      <c r="C27" s="16">
        <v>1170988</v>
      </c>
      <c r="D27" s="152">
        <v>1134602</v>
      </c>
      <c r="E27" s="18">
        <v>0</v>
      </c>
      <c r="F27" s="18">
        <v>0</v>
      </c>
      <c r="G27" s="16">
        <f t="shared" si="0"/>
        <v>1134602</v>
      </c>
      <c r="I27" s="154"/>
      <c r="J27" s="155"/>
    </row>
    <row r="28" spans="1:10" ht="15" customHeight="1" x14ac:dyDescent="0.2">
      <c r="A28" s="22" t="s">
        <v>34</v>
      </c>
      <c r="B28" s="16">
        <v>0</v>
      </c>
      <c r="C28" s="16">
        <v>0</v>
      </c>
      <c r="D28" s="152">
        <v>0</v>
      </c>
      <c r="E28" s="18">
        <v>0</v>
      </c>
      <c r="F28" s="18">
        <v>0</v>
      </c>
      <c r="G28" s="16">
        <f t="shared" si="0"/>
        <v>0</v>
      </c>
    </row>
    <row r="29" spans="1:10" ht="15" customHeight="1" thickBot="1" x14ac:dyDescent="0.25">
      <c r="A29" s="41" t="s">
        <v>35</v>
      </c>
      <c r="B29" s="16">
        <v>4820033</v>
      </c>
      <c r="C29" s="16">
        <v>6062475</v>
      </c>
      <c r="D29" s="156">
        <v>2602461</v>
      </c>
      <c r="E29" s="157">
        <v>2928194</v>
      </c>
      <c r="F29" s="158">
        <v>0</v>
      </c>
      <c r="G29" s="16">
        <f t="shared" si="0"/>
        <v>5530655</v>
      </c>
    </row>
    <row r="30" spans="1:10" s="35" customFormat="1" ht="15" customHeight="1" thickTop="1" x14ac:dyDescent="0.25">
      <c r="A30" s="43" t="s">
        <v>36</v>
      </c>
      <c r="B30" s="159">
        <f>B14+B21+SUM(B22:B29)</f>
        <v>251465007.19999999</v>
      </c>
      <c r="C30" s="159">
        <f>C14+C21+SUM(C22:C29)</f>
        <v>256916351.19999999</v>
      </c>
      <c r="D30" s="160">
        <f>D14+D21+SUM(D22:D29)</f>
        <v>163568619</v>
      </c>
      <c r="E30" s="160">
        <f>E14+E21+SUM(E22:E29)</f>
        <v>55234009</v>
      </c>
      <c r="F30" s="160">
        <f>F14+F21+SUM(F22:F29)</f>
        <v>56942430</v>
      </c>
      <c r="G30" s="161">
        <f t="shared" si="0"/>
        <v>275745058</v>
      </c>
    </row>
    <row r="31" spans="1:10" ht="15" customHeight="1" x14ac:dyDescent="0.2">
      <c r="A31" s="20"/>
      <c r="B31" s="16"/>
      <c r="C31" s="16"/>
      <c r="D31" s="17"/>
      <c r="E31" s="18"/>
      <c r="F31" s="18"/>
      <c r="G31" s="16"/>
    </row>
    <row r="32" spans="1:10" ht="15" customHeight="1" x14ac:dyDescent="0.25">
      <c r="A32" s="14" t="s">
        <v>37</v>
      </c>
      <c r="B32" s="16"/>
      <c r="C32" s="16"/>
      <c r="D32" s="17"/>
      <c r="E32" s="18"/>
      <c r="F32" s="18"/>
      <c r="G32" s="16"/>
    </row>
    <row r="33" spans="1:7" ht="15" customHeight="1" x14ac:dyDescent="0.2">
      <c r="A33" s="20" t="s">
        <v>38</v>
      </c>
      <c r="B33" s="16"/>
      <c r="C33" s="16"/>
      <c r="D33" s="17"/>
      <c r="E33" s="18"/>
      <c r="F33" s="18"/>
      <c r="G33" s="16"/>
    </row>
    <row r="34" spans="1:7" ht="15" customHeight="1" x14ac:dyDescent="0.2">
      <c r="A34" s="22" t="s">
        <v>39</v>
      </c>
      <c r="B34" s="16">
        <v>69206979</v>
      </c>
      <c r="C34" s="16">
        <v>71110389</v>
      </c>
      <c r="D34" s="17">
        <v>72625973</v>
      </c>
      <c r="E34" s="18">
        <v>2182995</v>
      </c>
      <c r="F34" s="18">
        <v>758402</v>
      </c>
      <c r="G34" s="16">
        <f t="shared" si="0"/>
        <v>75567370</v>
      </c>
    </row>
    <row r="35" spans="1:7" ht="15" customHeight="1" x14ac:dyDescent="0.2">
      <c r="A35" s="22" t="s">
        <v>40</v>
      </c>
      <c r="B35" s="16">
        <v>6745374</v>
      </c>
      <c r="C35" s="16">
        <v>6810180.2000000002</v>
      </c>
      <c r="D35" s="17">
        <v>556365</v>
      </c>
      <c r="E35" s="18">
        <v>7917</v>
      </c>
      <c r="F35" s="18">
        <v>5707750</v>
      </c>
      <c r="G35" s="16">
        <f t="shared" si="0"/>
        <v>6272032</v>
      </c>
    </row>
    <row r="36" spans="1:7" ht="15" customHeight="1" x14ac:dyDescent="0.2">
      <c r="A36" s="22" t="s">
        <v>41</v>
      </c>
      <c r="B36" s="16">
        <v>2979291</v>
      </c>
      <c r="C36" s="16">
        <v>2334794.6</v>
      </c>
      <c r="D36" s="17">
        <v>30729</v>
      </c>
      <c r="E36" s="18">
        <v>570351</v>
      </c>
      <c r="F36" s="18">
        <v>2542824</v>
      </c>
      <c r="G36" s="16">
        <f t="shared" si="0"/>
        <v>3143904</v>
      </c>
    </row>
    <row r="37" spans="1:7" ht="15" customHeight="1" x14ac:dyDescent="0.2">
      <c r="A37" s="22" t="s">
        <v>42</v>
      </c>
      <c r="B37" s="16">
        <v>19660156</v>
      </c>
      <c r="C37" s="16">
        <v>17944838.199999999</v>
      </c>
      <c r="D37" s="17">
        <v>20169880</v>
      </c>
      <c r="E37" s="18">
        <v>590234</v>
      </c>
      <c r="F37" s="18">
        <v>6200</v>
      </c>
      <c r="G37" s="16">
        <f t="shared" si="0"/>
        <v>20766314</v>
      </c>
    </row>
    <row r="38" spans="1:7" ht="15" customHeight="1" x14ac:dyDescent="0.2">
      <c r="A38" s="22" t="s">
        <v>43</v>
      </c>
      <c r="B38" s="16">
        <v>14704497</v>
      </c>
      <c r="C38" s="16">
        <v>14333235</v>
      </c>
      <c r="D38" s="17">
        <v>13747065</v>
      </c>
      <c r="E38" s="18">
        <v>2157502</v>
      </c>
      <c r="F38" s="18">
        <v>125035</v>
      </c>
      <c r="G38" s="16">
        <f t="shared" si="0"/>
        <v>16029602</v>
      </c>
    </row>
    <row r="39" spans="1:7" ht="15" customHeight="1" x14ac:dyDescent="0.2">
      <c r="A39" s="22" t="s">
        <v>44</v>
      </c>
      <c r="B39" s="16">
        <v>32645615</v>
      </c>
      <c r="C39" s="16">
        <v>24092949.399999999</v>
      </c>
      <c r="D39" s="17">
        <v>28249365</v>
      </c>
      <c r="E39" s="18">
        <v>2719477</v>
      </c>
      <c r="F39" s="18">
        <v>904506</v>
      </c>
      <c r="G39" s="16">
        <f t="shared" si="0"/>
        <v>31873348</v>
      </c>
    </row>
    <row r="40" spans="1:7" ht="15" customHeight="1" x14ac:dyDescent="0.2">
      <c r="A40" s="22" t="s">
        <v>45</v>
      </c>
      <c r="B40" s="16">
        <v>12772821</v>
      </c>
      <c r="C40" s="16">
        <v>12431055</v>
      </c>
      <c r="D40" s="17">
        <v>12454254</v>
      </c>
      <c r="E40" s="18">
        <v>294571</v>
      </c>
      <c r="F40" s="18">
        <v>0</v>
      </c>
      <c r="G40" s="16">
        <f t="shared" si="0"/>
        <v>12748825</v>
      </c>
    </row>
    <row r="41" spans="1:7" ht="15" customHeight="1" x14ac:dyDescent="0.2">
      <c r="A41" s="22" t="s">
        <v>46</v>
      </c>
      <c r="B41" s="16">
        <v>40739797</v>
      </c>
      <c r="C41" s="16">
        <v>44362768.600000001</v>
      </c>
      <c r="D41" s="17">
        <v>11367737</v>
      </c>
      <c r="E41" s="18">
        <v>6500</v>
      </c>
      <c r="F41" s="18">
        <v>35041812</v>
      </c>
      <c r="G41" s="16">
        <f t="shared" si="0"/>
        <v>46416049</v>
      </c>
    </row>
    <row r="42" spans="1:7" ht="15" customHeight="1" x14ac:dyDescent="0.2">
      <c r="A42" s="20" t="s">
        <v>47</v>
      </c>
      <c r="B42" s="16">
        <v>29384540</v>
      </c>
      <c r="C42" s="16">
        <v>29313725</v>
      </c>
      <c r="D42" s="17">
        <v>0</v>
      </c>
      <c r="E42" s="18">
        <v>28965697</v>
      </c>
      <c r="F42" s="18">
        <v>0</v>
      </c>
      <c r="G42" s="16">
        <f t="shared" si="0"/>
        <v>28965697</v>
      </c>
    </row>
    <row r="43" spans="1:7" ht="15" customHeight="1" x14ac:dyDescent="0.2">
      <c r="A43" s="20" t="s">
        <v>31</v>
      </c>
      <c r="B43" s="16"/>
      <c r="C43" s="16">
        <v>1104500</v>
      </c>
      <c r="D43" s="17">
        <v>0</v>
      </c>
      <c r="E43" s="18">
        <v>1104048</v>
      </c>
      <c r="F43" s="18">
        <v>0</v>
      </c>
      <c r="G43" s="16">
        <f t="shared" si="0"/>
        <v>1104048</v>
      </c>
    </row>
    <row r="44" spans="1:7" ht="15" customHeight="1" thickBot="1" x14ac:dyDescent="0.25">
      <c r="A44" s="51" t="s">
        <v>48</v>
      </c>
      <c r="B44" s="16"/>
      <c r="C44" s="16">
        <v>0</v>
      </c>
      <c r="D44" s="162">
        <v>0</v>
      </c>
      <c r="E44" s="157">
        <v>975405</v>
      </c>
      <c r="F44" s="158">
        <v>0</v>
      </c>
      <c r="G44" s="163">
        <f t="shared" si="0"/>
        <v>975405</v>
      </c>
    </row>
    <row r="45" spans="1:7" s="35" customFormat="1" ht="15" customHeight="1" thickTop="1" x14ac:dyDescent="0.25">
      <c r="A45" s="43" t="s">
        <v>49</v>
      </c>
      <c r="B45" s="159">
        <f>SUM(B34:B44)</f>
        <v>228839070</v>
      </c>
      <c r="C45" s="159">
        <f>SUM(C34:C44)</f>
        <v>223838435</v>
      </c>
      <c r="D45" s="160">
        <f>SUM(D34:D44)</f>
        <v>159201368</v>
      </c>
      <c r="E45" s="160">
        <f>SUM(E34:E44)</f>
        <v>39574697</v>
      </c>
      <c r="F45" s="160">
        <f>SUM(F34:F44)</f>
        <v>45086529</v>
      </c>
      <c r="G45" s="161">
        <f t="shared" si="0"/>
        <v>243862594</v>
      </c>
    </row>
    <row r="46" spans="1:7" ht="15" customHeight="1" x14ac:dyDescent="0.2">
      <c r="A46" s="20"/>
      <c r="B46" s="92"/>
      <c r="C46" s="16"/>
      <c r="D46" s="17"/>
      <c r="E46" s="18"/>
      <c r="F46" s="18"/>
      <c r="G46" s="16"/>
    </row>
    <row r="47" spans="1:7" ht="15" customHeight="1" x14ac:dyDescent="0.25">
      <c r="A47" s="14" t="s">
        <v>50</v>
      </c>
      <c r="B47" s="90"/>
      <c r="C47" s="16"/>
      <c r="D47" s="17"/>
      <c r="E47" s="18"/>
      <c r="F47" s="18"/>
      <c r="G47" s="16"/>
    </row>
    <row r="48" spans="1:7" ht="15" customHeight="1" x14ac:dyDescent="0.2">
      <c r="A48" s="20" t="s">
        <v>51</v>
      </c>
      <c r="B48" s="16"/>
      <c r="C48" s="16"/>
      <c r="D48" s="17"/>
      <c r="E48" s="18"/>
      <c r="F48" s="18"/>
      <c r="G48" s="16"/>
    </row>
    <row r="49" spans="1:10" ht="15" customHeight="1" x14ac:dyDescent="0.2">
      <c r="A49" s="22" t="s">
        <v>52</v>
      </c>
      <c r="B49" s="16">
        <v>15187988</v>
      </c>
      <c r="C49" s="16">
        <v>14922664</v>
      </c>
      <c r="D49" s="94">
        <v>3203336</v>
      </c>
      <c r="E49" s="95">
        <v>11989794</v>
      </c>
      <c r="F49" s="95"/>
      <c r="G49" s="16">
        <f t="shared" si="0"/>
        <v>15193130</v>
      </c>
    </row>
    <row r="50" spans="1:10" ht="15" customHeight="1" x14ac:dyDescent="0.2">
      <c r="A50" s="22" t="s">
        <v>53</v>
      </c>
      <c r="B50" s="16">
        <v>0</v>
      </c>
      <c r="C50" s="16">
        <v>0</v>
      </c>
      <c r="D50" s="94">
        <v>0</v>
      </c>
      <c r="E50" s="95">
        <v>0</v>
      </c>
      <c r="F50" s="95">
        <v>0</v>
      </c>
      <c r="G50" s="16">
        <f t="shared" si="0"/>
        <v>0</v>
      </c>
    </row>
    <row r="51" spans="1:10" ht="15" customHeight="1" x14ac:dyDescent="0.2">
      <c r="A51" s="29" t="s">
        <v>54</v>
      </c>
      <c r="B51" s="16">
        <v>0</v>
      </c>
      <c r="C51" s="16">
        <v>0</v>
      </c>
      <c r="D51" s="94">
        <v>0</v>
      </c>
      <c r="E51" s="164">
        <v>0</v>
      </c>
      <c r="F51" s="95">
        <v>0</v>
      </c>
      <c r="G51" s="16">
        <f t="shared" si="0"/>
        <v>0</v>
      </c>
    </row>
    <row r="52" spans="1:10" ht="15" customHeight="1" x14ac:dyDescent="0.2">
      <c r="A52" s="56" t="s">
        <v>55</v>
      </c>
      <c r="B52" s="151">
        <f>SUM(B49:B51)</f>
        <v>15187988</v>
      </c>
      <c r="C52" s="151">
        <f>SUM(C48:C51)</f>
        <v>14922664</v>
      </c>
      <c r="D52" s="165">
        <f>SUM(D49:D51)</f>
        <v>3203336</v>
      </c>
      <c r="E52" s="166">
        <f>SUM(E49:E51)</f>
        <v>11989794</v>
      </c>
      <c r="F52" s="165">
        <f>SUM(F49:F51)</f>
        <v>0</v>
      </c>
      <c r="G52" s="151">
        <f t="shared" si="0"/>
        <v>15193130</v>
      </c>
    </row>
    <row r="53" spans="1:10" ht="15" customHeight="1" x14ac:dyDescent="0.2">
      <c r="A53" s="20"/>
      <c r="B53" s="16"/>
      <c r="C53" s="16"/>
      <c r="D53" s="17"/>
      <c r="E53" s="18"/>
      <c r="F53" s="18"/>
      <c r="G53" s="16"/>
    </row>
    <row r="54" spans="1:10" ht="15" customHeight="1" x14ac:dyDescent="0.2">
      <c r="A54" s="20" t="s">
        <v>56</v>
      </c>
      <c r="B54" s="16"/>
      <c r="C54" s="16"/>
      <c r="D54" s="17"/>
      <c r="E54" s="18"/>
      <c r="F54" s="18"/>
      <c r="G54" s="16"/>
    </row>
    <row r="55" spans="1:10" ht="15" customHeight="1" x14ac:dyDescent="0.2">
      <c r="A55" s="22" t="s">
        <v>57</v>
      </c>
      <c r="B55" s="16">
        <v>5145088</v>
      </c>
      <c r="C55" s="16">
        <v>6906087</v>
      </c>
      <c r="D55" s="17">
        <v>0</v>
      </c>
      <c r="E55" s="18">
        <v>0</v>
      </c>
      <c r="F55" s="18">
        <v>11855901</v>
      </c>
      <c r="G55" s="16">
        <f t="shared" si="0"/>
        <v>11855901</v>
      </c>
    </row>
    <row r="56" spans="1:10" ht="15" customHeight="1" x14ac:dyDescent="0.2">
      <c r="A56" s="29" t="s">
        <v>48</v>
      </c>
      <c r="B56" s="16">
        <v>2292861</v>
      </c>
      <c r="C56" s="16">
        <v>11249165</v>
      </c>
      <c r="D56" s="167">
        <v>1163915</v>
      </c>
      <c r="E56" s="166">
        <v>3669518</v>
      </c>
      <c r="F56" s="166"/>
      <c r="G56" s="16">
        <f t="shared" si="0"/>
        <v>4833433</v>
      </c>
    </row>
    <row r="57" spans="1:10" ht="15" customHeight="1" thickBot="1" x14ac:dyDescent="0.25">
      <c r="A57" s="64" t="s">
        <v>58</v>
      </c>
      <c r="B57" s="168">
        <f>SUM(B55:B56)</f>
        <v>7437949</v>
      </c>
      <c r="C57" s="168">
        <f>SUM(C55:C56)</f>
        <v>18155252</v>
      </c>
      <c r="D57" s="157">
        <f>SUM(D55:D56)</f>
        <v>1163915</v>
      </c>
      <c r="E57" s="157">
        <f>SUM(E55:E56)</f>
        <v>3669518</v>
      </c>
      <c r="F57" s="157">
        <f>SUM(F55:F56)</f>
        <v>11855901</v>
      </c>
      <c r="G57" s="168">
        <f t="shared" si="0"/>
        <v>16689334</v>
      </c>
    </row>
    <row r="58" spans="1:10" s="35" customFormat="1" ht="15" customHeight="1" thickTop="1" x14ac:dyDescent="0.25">
      <c r="A58" s="67" t="s">
        <v>59</v>
      </c>
      <c r="B58" s="169">
        <f>B45+B52+B57</f>
        <v>251465007</v>
      </c>
      <c r="C58" s="169">
        <f>C45+C52+C57</f>
        <v>256916351</v>
      </c>
      <c r="D58" s="160">
        <f>D45+D52+D57</f>
        <v>163568619</v>
      </c>
      <c r="E58" s="160">
        <f>E45+E52+E57</f>
        <v>55234009</v>
      </c>
      <c r="F58" s="160">
        <f>F45+F52+F57</f>
        <v>56942430</v>
      </c>
      <c r="G58" s="161">
        <f t="shared" si="0"/>
        <v>275745058</v>
      </c>
    </row>
    <row r="59" spans="1:10" ht="15" customHeight="1" x14ac:dyDescent="0.2">
      <c r="A59" s="20"/>
      <c r="B59" s="16"/>
      <c r="C59" s="16"/>
      <c r="D59" s="17"/>
      <c r="E59" s="18"/>
      <c r="F59" s="18"/>
      <c r="G59" s="16"/>
    </row>
    <row r="60" spans="1:10" ht="15" customHeight="1" thickBot="1" x14ac:dyDescent="0.25">
      <c r="A60" s="71" t="s">
        <v>60</v>
      </c>
      <c r="B60" s="170">
        <f>B30-B58</f>
        <v>0.19999998807907104</v>
      </c>
      <c r="C60" s="170">
        <f>C30-C58</f>
        <v>0.19999998807907104</v>
      </c>
      <c r="D60" s="171">
        <f>D30-D58</f>
        <v>0</v>
      </c>
      <c r="E60" s="171">
        <f>E30-E58</f>
        <v>0</v>
      </c>
      <c r="F60" s="171">
        <f>F30-F58</f>
        <v>0</v>
      </c>
      <c r="G60" s="172">
        <f t="shared" si="0"/>
        <v>0</v>
      </c>
    </row>
    <row r="61" spans="1:10" ht="15" customHeight="1" x14ac:dyDescent="0.2">
      <c r="A61" s="173"/>
      <c r="B61" s="173"/>
      <c r="C61" s="173"/>
      <c r="D61" s="173"/>
      <c r="E61" s="173"/>
      <c r="F61" s="173"/>
      <c r="G61" s="173"/>
      <c r="H61" s="173"/>
      <c r="I61" s="173"/>
      <c r="J61" s="173"/>
    </row>
    <row r="62" spans="1:10" ht="51" customHeight="1" x14ac:dyDescent="0.2">
      <c r="A62" s="139" t="s">
        <v>72</v>
      </c>
      <c r="B62" s="139"/>
      <c r="C62" s="139"/>
      <c r="D62" s="139"/>
      <c r="E62" s="139"/>
      <c r="F62" s="139"/>
      <c r="G62" s="139"/>
      <c r="H62" s="173"/>
      <c r="I62" s="173"/>
      <c r="J62" s="173"/>
    </row>
    <row r="63" spans="1:10" x14ac:dyDescent="0.2">
      <c r="A63" s="174"/>
      <c r="B63" s="173"/>
      <c r="C63" s="173"/>
      <c r="D63" s="173"/>
      <c r="E63" s="173"/>
      <c r="F63" s="173"/>
      <c r="G63" s="173"/>
      <c r="H63" s="173"/>
      <c r="I63" s="173"/>
      <c r="J63" s="173"/>
    </row>
    <row r="64" spans="1:10" x14ac:dyDescent="0.2">
      <c r="A64" s="173"/>
      <c r="B64" s="173"/>
      <c r="C64" s="173"/>
      <c r="D64" s="173"/>
      <c r="E64" s="173"/>
      <c r="F64" s="173"/>
      <c r="G64" s="173"/>
      <c r="H64" s="173"/>
      <c r="I64" s="173"/>
      <c r="J64" s="173"/>
    </row>
    <row r="65" spans="1:10" x14ac:dyDescent="0.2">
      <c r="A65" s="173"/>
      <c r="B65" s="173"/>
      <c r="C65" s="173"/>
      <c r="D65" s="173"/>
      <c r="E65" s="173"/>
      <c r="F65" s="173"/>
      <c r="G65" s="173"/>
      <c r="H65" s="173"/>
      <c r="I65" s="173"/>
      <c r="J65" s="173"/>
    </row>
    <row r="66" spans="1:10" x14ac:dyDescent="0.2">
      <c r="A66" s="173"/>
      <c r="B66" s="173"/>
      <c r="C66" s="173"/>
      <c r="D66" s="173"/>
      <c r="E66" s="173"/>
      <c r="F66" s="173"/>
      <c r="G66" s="173"/>
      <c r="H66" s="173"/>
      <c r="I66" s="173"/>
      <c r="J66" s="173"/>
    </row>
    <row r="67" spans="1:10" x14ac:dyDescent="0.2">
      <c r="A67" s="173"/>
      <c r="B67" s="173"/>
      <c r="C67" s="173"/>
      <c r="D67" s="173"/>
      <c r="E67" s="173"/>
      <c r="F67" s="173"/>
      <c r="G67" s="173"/>
      <c r="H67" s="173"/>
      <c r="I67" s="173"/>
      <c r="J67" s="173"/>
    </row>
    <row r="68" spans="1:10" x14ac:dyDescent="0.2">
      <c r="A68" s="173"/>
      <c r="B68" s="173"/>
      <c r="C68" s="173"/>
      <c r="D68" s="173"/>
      <c r="E68" s="173"/>
      <c r="F68" s="173"/>
      <c r="G68" s="173"/>
      <c r="H68" s="173"/>
      <c r="I68" s="173"/>
      <c r="J68" s="173"/>
    </row>
    <row r="69" spans="1:10" x14ac:dyDescent="0.2">
      <c r="A69" s="173"/>
      <c r="B69" s="173"/>
      <c r="C69" s="173"/>
      <c r="D69" s="173"/>
      <c r="E69" s="173"/>
      <c r="F69" s="173"/>
      <c r="G69" s="173"/>
      <c r="H69" s="173"/>
      <c r="I69" s="173"/>
      <c r="J69" s="173"/>
    </row>
    <row r="70" spans="1:10" x14ac:dyDescent="0.2">
      <c r="A70" s="173"/>
      <c r="B70" s="173"/>
      <c r="C70" s="173"/>
      <c r="D70" s="173"/>
      <c r="E70" s="173"/>
      <c r="F70" s="173"/>
      <c r="G70" s="173"/>
      <c r="H70" s="173"/>
      <c r="I70" s="173"/>
      <c r="J70" s="173"/>
    </row>
    <row r="71" spans="1:10" x14ac:dyDescent="0.2">
      <c r="A71" s="173"/>
      <c r="B71" s="173"/>
      <c r="C71" s="173"/>
      <c r="D71" s="173"/>
      <c r="E71" s="173"/>
      <c r="F71" s="173"/>
      <c r="G71" s="173"/>
      <c r="H71" s="173"/>
      <c r="I71" s="173"/>
      <c r="J71" s="173"/>
    </row>
    <row r="72" spans="1:10" x14ac:dyDescent="0.2">
      <c r="A72" s="173"/>
      <c r="B72" s="173"/>
      <c r="C72" s="173"/>
      <c r="D72" s="173"/>
      <c r="E72" s="173"/>
      <c r="F72" s="173"/>
      <c r="G72" s="173"/>
      <c r="H72" s="173"/>
      <c r="I72" s="173"/>
      <c r="J72" s="173"/>
    </row>
  </sheetData>
  <mergeCells count="4">
    <mergeCell ref="A5:A6"/>
    <mergeCell ref="B5:C5"/>
    <mergeCell ref="D5:G5"/>
    <mergeCell ref="A62:G62"/>
  </mergeCells>
  <printOptions horizontalCentered="1"/>
  <pageMargins left="0.7" right="0.7" top="0.75" bottom="0.75" header="0.3" footer="0.3"/>
  <pageSetup scale="61" orientation="portrait" r:id="rId1"/>
  <headerFooter alignWithMargins="0">
    <oddFooter>&amp;C&amp;12 3-6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2"/>
  <sheetViews>
    <sheetView zoomScale="70" zoomScaleNormal="70" workbookViewId="0">
      <selection activeCell="H37" sqref="H37"/>
    </sheetView>
  </sheetViews>
  <sheetFormatPr defaultColWidth="9.140625" defaultRowHeight="15" x14ac:dyDescent="0.2"/>
  <cols>
    <col min="1" max="1" width="40.140625" style="3" customWidth="1"/>
    <col min="2" max="3" width="17" style="3" customWidth="1"/>
    <col min="4" max="7" width="18.85546875" style="3" customWidth="1"/>
    <col min="8" max="8" width="9.140625" style="3"/>
    <col min="9" max="9" width="13.5703125" style="3" bestFit="1" customWidth="1"/>
    <col min="10" max="16384" width="9.140625" style="3"/>
  </cols>
  <sheetData>
    <row r="1" spans="1:7" ht="15.75" x14ac:dyDescent="0.25">
      <c r="A1" s="200" t="s">
        <v>65</v>
      </c>
      <c r="B1" s="200"/>
      <c r="C1" s="200"/>
      <c r="D1" s="200"/>
      <c r="E1" s="200"/>
      <c r="F1" s="200"/>
      <c r="G1" s="200"/>
    </row>
    <row r="2" spans="1:7" ht="15.75" x14ac:dyDescent="0.25">
      <c r="A2" s="200" t="s">
        <v>0</v>
      </c>
      <c r="B2" s="200"/>
      <c r="C2" s="200"/>
      <c r="D2" s="200"/>
      <c r="E2" s="200"/>
      <c r="F2" s="200"/>
      <c r="G2" s="200"/>
    </row>
    <row r="3" spans="1:7" x14ac:dyDescent="0.2">
      <c r="A3" s="201" t="s">
        <v>78</v>
      </c>
      <c r="B3" s="201"/>
      <c r="C3" s="201"/>
      <c r="D3" s="201"/>
      <c r="E3" s="201"/>
      <c r="F3" s="201"/>
      <c r="G3" s="201"/>
    </row>
    <row r="4" spans="1:7" ht="15.75" thickBot="1" x14ac:dyDescent="0.25">
      <c r="A4" s="7"/>
      <c r="B4" s="202"/>
      <c r="C4" s="7"/>
      <c r="D4" s="7"/>
      <c r="E4" s="7"/>
      <c r="F4" s="7"/>
      <c r="G4" s="7"/>
    </row>
    <row r="5" spans="1:7" ht="15.75" customHeight="1" thickBot="1" x14ac:dyDescent="0.3">
      <c r="A5" s="140" t="s">
        <v>2</v>
      </c>
      <c r="B5" s="142" t="s">
        <v>3</v>
      </c>
      <c r="C5" s="143"/>
      <c r="D5" s="144" t="s">
        <v>4</v>
      </c>
      <c r="E5" s="145"/>
      <c r="F5" s="145"/>
      <c r="G5" s="146"/>
    </row>
    <row r="6" spans="1:7" s="13" customFormat="1" ht="63.75" thickBot="1" x14ac:dyDescent="0.3">
      <c r="A6" s="141"/>
      <c r="B6" s="9" t="s">
        <v>5</v>
      </c>
      <c r="C6" s="9" t="s">
        <v>6</v>
      </c>
      <c r="D6" s="87" t="s">
        <v>7</v>
      </c>
      <c r="E6" s="88" t="s">
        <v>8</v>
      </c>
      <c r="F6" s="88" t="s">
        <v>9</v>
      </c>
      <c r="G6" s="9" t="s">
        <v>10</v>
      </c>
    </row>
    <row r="7" spans="1:7" ht="15" customHeight="1" x14ac:dyDescent="0.25">
      <c r="A7" s="14" t="s">
        <v>11</v>
      </c>
      <c r="B7" s="203"/>
      <c r="C7" s="16"/>
      <c r="D7" s="17"/>
      <c r="E7" s="18"/>
      <c r="F7" s="18"/>
      <c r="G7" s="91"/>
    </row>
    <row r="8" spans="1:7" ht="15" customHeight="1" x14ac:dyDescent="0.2">
      <c r="A8" s="20" t="s">
        <v>12</v>
      </c>
      <c r="B8" s="204"/>
      <c r="C8" s="16"/>
      <c r="D8" s="152"/>
      <c r="E8" s="178"/>
      <c r="F8" s="178"/>
      <c r="G8" s="176"/>
    </row>
    <row r="9" spans="1:7" ht="15" customHeight="1" x14ac:dyDescent="0.2">
      <c r="A9" s="22" t="s">
        <v>13</v>
      </c>
      <c r="B9" s="205">
        <v>14427644</v>
      </c>
      <c r="C9" s="176">
        <v>14427644</v>
      </c>
      <c r="D9" s="152">
        <v>16858345</v>
      </c>
      <c r="E9" s="178">
        <v>0</v>
      </c>
      <c r="F9" s="178">
        <v>0</v>
      </c>
      <c r="G9" s="176">
        <v>16858345</v>
      </c>
    </row>
    <row r="10" spans="1:7" ht="15" customHeight="1" x14ac:dyDescent="0.2">
      <c r="A10" s="22" t="s">
        <v>14</v>
      </c>
      <c r="B10" s="205">
        <v>101744110</v>
      </c>
      <c r="C10" s="176">
        <v>101294403</v>
      </c>
      <c r="D10" s="152">
        <v>105065142</v>
      </c>
      <c r="E10" s="178">
        <v>0</v>
      </c>
      <c r="F10" s="178">
        <v>0</v>
      </c>
      <c r="G10" s="176">
        <v>105065142</v>
      </c>
    </row>
    <row r="11" spans="1:7" ht="15" customHeight="1" x14ac:dyDescent="0.2">
      <c r="A11" s="22" t="s">
        <v>15</v>
      </c>
      <c r="B11" s="205">
        <v>48647889</v>
      </c>
      <c r="C11" s="176">
        <v>49990788</v>
      </c>
      <c r="D11" s="152">
        <v>48631497</v>
      </c>
      <c r="E11" s="178">
        <v>0</v>
      </c>
      <c r="F11" s="178">
        <v>0</v>
      </c>
      <c r="G11" s="176">
        <v>48631497</v>
      </c>
    </row>
    <row r="12" spans="1:7" ht="15" customHeight="1" x14ac:dyDescent="0.2">
      <c r="A12" s="22" t="s">
        <v>16</v>
      </c>
      <c r="B12" s="205">
        <v>20117371</v>
      </c>
      <c r="C12" s="176">
        <v>18659345.908009145</v>
      </c>
      <c r="D12" s="152">
        <v>0</v>
      </c>
      <c r="E12" s="178">
        <v>17978260</v>
      </c>
      <c r="F12" s="178">
        <v>0</v>
      </c>
      <c r="G12" s="176">
        <v>17978260</v>
      </c>
    </row>
    <row r="13" spans="1:7" ht="15" customHeight="1" x14ac:dyDescent="0.2">
      <c r="A13" s="29" t="s">
        <v>17</v>
      </c>
      <c r="B13" s="205">
        <v>21759413</v>
      </c>
      <c r="C13" s="176">
        <v>23762736.259208255</v>
      </c>
      <c r="D13" s="152">
        <v>15295312</v>
      </c>
      <c r="E13" s="178">
        <v>8416475.3899732456</v>
      </c>
      <c r="F13" s="178">
        <v>0</v>
      </c>
      <c r="G13" s="176">
        <v>23711787.389973246</v>
      </c>
    </row>
    <row r="14" spans="1:7" s="35" customFormat="1" ht="15" customHeight="1" x14ac:dyDescent="0.25">
      <c r="A14" s="30" t="s">
        <v>18</v>
      </c>
      <c r="B14" s="206">
        <f>SUM(B9:B13)</f>
        <v>206696427</v>
      </c>
      <c r="C14" s="206">
        <f>SUM(C9:C13)</f>
        <v>208134917.1672174</v>
      </c>
      <c r="D14" s="207">
        <f>SUM(D9:D13)</f>
        <v>185850296</v>
      </c>
      <c r="E14" s="208">
        <f>SUM(E9:E13)</f>
        <v>26394735.389973246</v>
      </c>
      <c r="F14" s="208">
        <f>SUM(F9:F13)</f>
        <v>0</v>
      </c>
      <c r="G14" s="181">
        <f t="shared" ref="G14" si="0">SUM(D14:F14)</f>
        <v>212245031.38997325</v>
      </c>
    </row>
    <row r="15" spans="1:7" ht="15" customHeight="1" x14ac:dyDescent="0.2">
      <c r="A15" s="20" t="s">
        <v>19</v>
      </c>
      <c r="B15" s="177">
        <v>0</v>
      </c>
      <c r="C15" s="176"/>
      <c r="D15" s="152">
        <v>0</v>
      </c>
      <c r="E15" s="178">
        <v>0</v>
      </c>
      <c r="F15" s="178">
        <v>0</v>
      </c>
      <c r="G15" s="176">
        <v>0</v>
      </c>
    </row>
    <row r="16" spans="1:7" ht="15" customHeight="1" x14ac:dyDescent="0.2">
      <c r="A16" s="20" t="s">
        <v>20</v>
      </c>
      <c r="B16" s="205"/>
      <c r="C16" s="176"/>
      <c r="D16" s="152"/>
      <c r="E16" s="178"/>
      <c r="F16" s="178"/>
      <c r="G16" s="176"/>
    </row>
    <row r="17" spans="1:10" ht="15" customHeight="1" x14ac:dyDescent="0.2">
      <c r="A17" s="22" t="s">
        <v>21</v>
      </c>
      <c r="B17" s="205">
        <v>28566924</v>
      </c>
      <c r="C17" s="176">
        <v>29758960.708794437</v>
      </c>
      <c r="D17" s="152">
        <v>0</v>
      </c>
      <c r="E17" s="178">
        <v>0</v>
      </c>
      <c r="F17" s="178">
        <v>29572917.943267442</v>
      </c>
      <c r="G17" s="176">
        <v>29572917.943267442</v>
      </c>
    </row>
    <row r="18" spans="1:10" ht="15" customHeight="1" x14ac:dyDescent="0.2">
      <c r="A18" s="22" t="s">
        <v>22</v>
      </c>
      <c r="B18" s="205">
        <v>11529900</v>
      </c>
      <c r="C18" s="176">
        <v>11223814.16397731</v>
      </c>
      <c r="D18" s="152">
        <v>0</v>
      </c>
      <c r="E18" s="178">
        <v>0</v>
      </c>
      <c r="F18" s="178">
        <v>12123906.424845699</v>
      </c>
      <c r="G18" s="176">
        <v>12123906.424845699</v>
      </c>
    </row>
    <row r="19" spans="1:10" ht="15" customHeight="1" x14ac:dyDescent="0.2">
      <c r="A19" s="22" t="s">
        <v>79</v>
      </c>
      <c r="B19" s="205">
        <v>0</v>
      </c>
      <c r="C19" s="176">
        <v>0</v>
      </c>
      <c r="D19" s="152">
        <v>78058</v>
      </c>
      <c r="E19" s="178">
        <v>0</v>
      </c>
      <c r="F19" s="178">
        <v>0</v>
      </c>
      <c r="G19" s="176">
        <v>78058</v>
      </c>
    </row>
    <row r="20" spans="1:10" ht="15" customHeight="1" x14ac:dyDescent="0.2">
      <c r="A20" s="29" t="s">
        <v>80</v>
      </c>
      <c r="B20" s="205">
        <v>16384415</v>
      </c>
      <c r="C20" s="176">
        <v>16384415</v>
      </c>
      <c r="D20" s="152">
        <v>17550023</v>
      </c>
      <c r="E20" s="178">
        <v>0</v>
      </c>
      <c r="F20" s="178">
        <v>0</v>
      </c>
      <c r="G20" s="176">
        <v>17550023</v>
      </c>
    </row>
    <row r="21" spans="1:10" s="35" customFormat="1" ht="15" customHeight="1" x14ac:dyDescent="0.25">
      <c r="A21" s="30" t="s">
        <v>27</v>
      </c>
      <c r="B21" s="206">
        <f>SUM(B17:B20)</f>
        <v>56481239</v>
      </c>
      <c r="C21" s="206">
        <f>SUM(C17:C20)</f>
        <v>57367189.872771747</v>
      </c>
      <c r="D21" s="207">
        <f>SUM(D17:D20)</f>
        <v>17628081</v>
      </c>
      <c r="E21" s="208">
        <f>SUM(E17:E20)</f>
        <v>0</v>
      </c>
      <c r="F21" s="208">
        <f>SUM(F17:F20)</f>
        <v>41696824.368113145</v>
      </c>
      <c r="G21" s="181">
        <f t="shared" ref="G21" si="1">SUM(D21:F21)</f>
        <v>59324905.368113145</v>
      </c>
    </row>
    <row r="22" spans="1:10" ht="15" customHeight="1" x14ac:dyDescent="0.2">
      <c r="A22" s="20" t="s">
        <v>28</v>
      </c>
      <c r="B22" s="205">
        <v>8657159</v>
      </c>
      <c r="C22" s="176">
        <v>8230949.6871827748</v>
      </c>
      <c r="D22" s="152">
        <v>0</v>
      </c>
      <c r="E22" s="178">
        <v>0</v>
      </c>
      <c r="F22" s="178">
        <v>9140806.1076068711</v>
      </c>
      <c r="G22" s="176">
        <v>9140806.1076068711</v>
      </c>
    </row>
    <row r="23" spans="1:10" ht="15" customHeight="1" x14ac:dyDescent="0.2">
      <c r="A23" s="20" t="s">
        <v>29</v>
      </c>
      <c r="B23" s="205">
        <v>8448054</v>
      </c>
      <c r="C23" s="176">
        <v>9317131.1359146982</v>
      </c>
      <c r="D23" s="152">
        <v>0</v>
      </c>
      <c r="E23" s="178">
        <v>10040005.101219654</v>
      </c>
      <c r="F23" s="178"/>
      <c r="G23" s="176">
        <v>10040005.101219654</v>
      </c>
      <c r="J23" s="28"/>
    </row>
    <row r="24" spans="1:10" ht="15" customHeight="1" x14ac:dyDescent="0.2">
      <c r="A24" s="20" t="s">
        <v>30</v>
      </c>
      <c r="B24" s="205">
        <v>559902</v>
      </c>
      <c r="C24" s="176">
        <v>564360.23578333994</v>
      </c>
      <c r="D24" s="152">
        <v>0</v>
      </c>
      <c r="E24" s="178">
        <v>564360.23578333994</v>
      </c>
      <c r="F24" s="178"/>
      <c r="G24" s="176">
        <v>564360.23578333994</v>
      </c>
    </row>
    <row r="25" spans="1:10" ht="15" customHeight="1" x14ac:dyDescent="0.2">
      <c r="A25" s="20" t="s">
        <v>31</v>
      </c>
      <c r="B25" s="205">
        <v>0</v>
      </c>
      <c r="C25" s="176">
        <v>0</v>
      </c>
      <c r="D25" s="152">
        <v>0</v>
      </c>
      <c r="E25" s="178">
        <v>0</v>
      </c>
      <c r="F25" s="178"/>
      <c r="G25" s="176">
        <v>0</v>
      </c>
      <c r="J25" s="28"/>
    </row>
    <row r="26" spans="1:10" ht="15" customHeight="1" x14ac:dyDescent="0.2">
      <c r="A26" s="20" t="s">
        <v>32</v>
      </c>
      <c r="B26" s="205">
        <v>0</v>
      </c>
      <c r="C26" s="176">
        <v>0</v>
      </c>
      <c r="D26" s="152">
        <v>0</v>
      </c>
      <c r="E26" s="178">
        <v>0</v>
      </c>
      <c r="F26" s="178"/>
      <c r="G26" s="176">
        <v>0</v>
      </c>
      <c r="J26" s="28"/>
    </row>
    <row r="27" spans="1:10" ht="15" customHeight="1" x14ac:dyDescent="0.2">
      <c r="A27" s="22" t="s">
        <v>33</v>
      </c>
      <c r="B27" s="205">
        <v>3357082</v>
      </c>
      <c r="C27" s="176">
        <v>3785215.3022046858</v>
      </c>
      <c r="D27" s="152">
        <v>3357082</v>
      </c>
      <c r="E27" s="178">
        <v>0</v>
      </c>
      <c r="F27" s="178"/>
      <c r="G27" s="176">
        <v>3357082</v>
      </c>
      <c r="J27" s="28"/>
    </row>
    <row r="28" spans="1:10" ht="15" customHeight="1" x14ac:dyDescent="0.2">
      <c r="A28" s="22" t="s">
        <v>34</v>
      </c>
      <c r="B28" s="205">
        <v>5236098</v>
      </c>
      <c r="C28" s="176">
        <v>5236098</v>
      </c>
      <c r="D28" s="152">
        <v>5532447</v>
      </c>
      <c r="E28" s="178">
        <v>0</v>
      </c>
      <c r="F28" s="178"/>
      <c r="G28" s="176">
        <v>5532447</v>
      </c>
    </row>
    <row r="29" spans="1:10" ht="15" customHeight="1" thickBot="1" x14ac:dyDescent="0.25">
      <c r="A29" s="209" t="s">
        <v>35</v>
      </c>
      <c r="B29" s="205">
        <v>6158527</v>
      </c>
      <c r="C29" s="176">
        <v>7128215.934198752</v>
      </c>
      <c r="D29" s="152">
        <v>1471970.58</v>
      </c>
      <c r="E29" s="182">
        <v>4906545.2697556987</v>
      </c>
      <c r="F29" s="178">
        <v>63326.234600061391</v>
      </c>
      <c r="G29" s="176">
        <v>6441842.0843557604</v>
      </c>
    </row>
    <row r="30" spans="1:10" s="35" customFormat="1" ht="15" customHeight="1" thickTop="1" x14ac:dyDescent="0.25">
      <c r="A30" s="43" t="s">
        <v>36</v>
      </c>
      <c r="B30" s="183">
        <v>295594488</v>
      </c>
      <c r="C30" s="183">
        <v>299764077.33527339</v>
      </c>
      <c r="D30" s="210">
        <f>+D14+D21+SUM(D22:D29)</f>
        <v>213839876.58000001</v>
      </c>
      <c r="E30" s="211">
        <f>+E14+E21+SUM(E22:E29)</f>
        <v>41905645.996731937</v>
      </c>
      <c r="F30" s="211">
        <f>+F14+F21+SUM(F22:F29)</f>
        <v>50900956.710320078</v>
      </c>
      <c r="G30" s="159">
        <v>306646479.28705204</v>
      </c>
    </row>
    <row r="31" spans="1:10" ht="15" customHeight="1" x14ac:dyDescent="0.2">
      <c r="A31" s="20"/>
      <c r="B31" s="175"/>
      <c r="C31" s="16"/>
      <c r="D31" s="17"/>
      <c r="E31" s="18"/>
      <c r="F31" s="18"/>
      <c r="G31" s="16"/>
    </row>
    <row r="32" spans="1:10" ht="15" customHeight="1" x14ac:dyDescent="0.25">
      <c r="A32" s="212" t="s">
        <v>37</v>
      </c>
      <c r="B32" s="15"/>
      <c r="C32" s="16"/>
      <c r="D32" s="17"/>
      <c r="E32" s="18"/>
      <c r="F32" s="18"/>
      <c r="G32" s="16"/>
    </row>
    <row r="33" spans="1:7" ht="15" customHeight="1" x14ac:dyDescent="0.2">
      <c r="A33" s="20" t="s">
        <v>38</v>
      </c>
      <c r="B33" s="175"/>
      <c r="C33" s="16"/>
      <c r="D33" s="17"/>
      <c r="E33" s="18"/>
      <c r="F33" s="18"/>
      <c r="G33" s="16"/>
    </row>
    <row r="34" spans="1:7" ht="15" customHeight="1" x14ac:dyDescent="0.2">
      <c r="A34" s="22" t="s">
        <v>39</v>
      </c>
      <c r="B34" s="213">
        <v>145624675</v>
      </c>
      <c r="C34" s="176">
        <v>146009180</v>
      </c>
      <c r="D34" s="17">
        <v>114601511</v>
      </c>
      <c r="E34" s="18">
        <v>27562807</v>
      </c>
      <c r="F34" s="18">
        <v>8012349</v>
      </c>
      <c r="G34" s="16">
        <v>150176667</v>
      </c>
    </row>
    <row r="35" spans="1:7" ht="15" customHeight="1" x14ac:dyDescent="0.2">
      <c r="A35" s="22" t="s">
        <v>40</v>
      </c>
      <c r="B35" s="213">
        <v>7128629</v>
      </c>
      <c r="C35" s="176">
        <v>7441977</v>
      </c>
      <c r="D35" s="17">
        <v>19838</v>
      </c>
      <c r="E35" s="18">
        <v>0</v>
      </c>
      <c r="F35" s="18">
        <v>7225957</v>
      </c>
      <c r="G35" s="16">
        <v>7245795</v>
      </c>
    </row>
    <row r="36" spans="1:7" ht="15" customHeight="1" x14ac:dyDescent="0.2">
      <c r="A36" s="22" t="s">
        <v>41</v>
      </c>
      <c r="B36" s="213">
        <v>4520869</v>
      </c>
      <c r="C36" s="176">
        <v>4494380</v>
      </c>
      <c r="D36" s="17">
        <v>549765</v>
      </c>
      <c r="E36" s="18">
        <v>2323017</v>
      </c>
      <c r="F36" s="18">
        <v>1754084</v>
      </c>
      <c r="G36" s="16">
        <v>4626866</v>
      </c>
    </row>
    <row r="37" spans="1:7" ht="15" customHeight="1" x14ac:dyDescent="0.2">
      <c r="A37" s="22" t="s">
        <v>42</v>
      </c>
      <c r="B37" s="213">
        <v>29585935</v>
      </c>
      <c r="C37" s="176">
        <v>29893893</v>
      </c>
      <c r="D37" s="17">
        <v>30762825</v>
      </c>
      <c r="E37" s="18">
        <v>520477</v>
      </c>
      <c r="F37" s="18">
        <v>43929</v>
      </c>
      <c r="G37" s="16">
        <v>31327231</v>
      </c>
    </row>
    <row r="38" spans="1:7" ht="15" customHeight="1" x14ac:dyDescent="0.2">
      <c r="A38" s="22" t="s">
        <v>43</v>
      </c>
      <c r="B38" s="213">
        <v>21122433</v>
      </c>
      <c r="C38" s="176">
        <v>21020148</v>
      </c>
      <c r="D38" s="17">
        <v>15331105</v>
      </c>
      <c r="E38" s="18">
        <v>7306158</v>
      </c>
      <c r="F38" s="18">
        <v>998</v>
      </c>
      <c r="G38" s="16">
        <v>22638261</v>
      </c>
    </row>
    <row r="39" spans="1:7" ht="15" customHeight="1" x14ac:dyDescent="0.2">
      <c r="A39" s="22" t="s">
        <v>44</v>
      </c>
      <c r="B39" s="213">
        <v>23406924</v>
      </c>
      <c r="C39" s="176">
        <v>22719167</v>
      </c>
      <c r="D39" s="17">
        <v>19049556</v>
      </c>
      <c r="E39" s="18">
        <v>179720</v>
      </c>
      <c r="F39" s="18">
        <v>4194691</v>
      </c>
      <c r="G39" s="16">
        <v>23423967</v>
      </c>
    </row>
    <row r="40" spans="1:7" ht="15" customHeight="1" x14ac:dyDescent="0.2">
      <c r="A40" s="22" t="s">
        <v>45</v>
      </c>
      <c r="B40" s="213">
        <v>13210133</v>
      </c>
      <c r="C40" s="176">
        <v>12391820</v>
      </c>
      <c r="D40" s="17">
        <v>13134940</v>
      </c>
      <c r="E40" s="18">
        <v>15074</v>
      </c>
      <c r="F40" s="18">
        <v>85214</v>
      </c>
      <c r="G40" s="16">
        <v>13235228</v>
      </c>
    </row>
    <row r="41" spans="1:7" ht="15" customHeight="1" x14ac:dyDescent="0.2">
      <c r="A41" s="22" t="s">
        <v>46</v>
      </c>
      <c r="B41" s="213">
        <v>44452143</v>
      </c>
      <c r="C41" s="176">
        <v>44693552</v>
      </c>
      <c r="D41" s="17">
        <v>11787059</v>
      </c>
      <c r="E41" s="18">
        <v>1735377</v>
      </c>
      <c r="F41" s="18">
        <v>31628921</v>
      </c>
      <c r="G41" s="16">
        <v>45151357</v>
      </c>
    </row>
    <row r="42" spans="1:7" ht="15" customHeight="1" x14ac:dyDescent="0.2">
      <c r="A42" s="20" t="s">
        <v>47</v>
      </c>
      <c r="B42" s="213">
        <v>516713</v>
      </c>
      <c r="C42" s="176">
        <v>529021</v>
      </c>
      <c r="D42" s="17">
        <v>0</v>
      </c>
      <c r="E42" s="18">
        <v>846342</v>
      </c>
      <c r="F42" s="18">
        <v>0</v>
      </c>
      <c r="G42" s="16">
        <v>846342</v>
      </c>
    </row>
    <row r="43" spans="1:7" ht="15" customHeight="1" x14ac:dyDescent="0.2">
      <c r="A43" s="20" t="s">
        <v>31</v>
      </c>
      <c r="B43" s="213">
        <v>0</v>
      </c>
      <c r="C43" s="176">
        <v>0</v>
      </c>
      <c r="D43" s="17">
        <v>0</v>
      </c>
      <c r="E43" s="18">
        <v>0</v>
      </c>
      <c r="F43" s="18">
        <v>0</v>
      </c>
      <c r="G43" s="16">
        <v>0</v>
      </c>
    </row>
    <row r="44" spans="1:7" ht="15" customHeight="1" thickBot="1" x14ac:dyDescent="0.25">
      <c r="A44" s="51" t="s">
        <v>48</v>
      </c>
      <c r="B44" s="213">
        <v>0</v>
      </c>
      <c r="C44" s="176">
        <v>59041</v>
      </c>
      <c r="D44" s="17">
        <v>30833</v>
      </c>
      <c r="E44" s="18">
        <v>674</v>
      </c>
      <c r="F44" s="18">
        <v>25454</v>
      </c>
      <c r="G44" s="163">
        <v>56961</v>
      </c>
    </row>
    <row r="45" spans="1:7" s="35" customFormat="1" ht="15" customHeight="1" thickTop="1" x14ac:dyDescent="0.25">
      <c r="A45" s="43" t="s">
        <v>49</v>
      </c>
      <c r="B45" s="183">
        <f>SUM(B34:B44)</f>
        <v>289568454</v>
      </c>
      <c r="C45" s="183">
        <f>SUM(C34:C44)</f>
        <v>289252179</v>
      </c>
      <c r="D45" s="210">
        <v>205267432</v>
      </c>
      <c r="E45" s="211">
        <f>SUM(E34:E44)</f>
        <v>40489646</v>
      </c>
      <c r="F45" s="211">
        <f>SUM(F34:F44)</f>
        <v>52971597</v>
      </c>
      <c r="G45" s="159">
        <f t="shared" ref="G45" si="2">SUM(D45:F45)</f>
        <v>298728675</v>
      </c>
    </row>
    <row r="46" spans="1:7" ht="15" customHeight="1" x14ac:dyDescent="0.2">
      <c r="A46" s="20"/>
      <c r="B46" s="175"/>
      <c r="C46" s="16"/>
      <c r="D46" s="17"/>
      <c r="E46" s="18"/>
      <c r="F46" s="18"/>
      <c r="G46" s="16"/>
    </row>
    <row r="47" spans="1:7" ht="15" customHeight="1" x14ac:dyDescent="0.25">
      <c r="A47" s="14" t="s">
        <v>50</v>
      </c>
      <c r="B47" s="15"/>
      <c r="C47" s="16"/>
      <c r="D47" s="17"/>
      <c r="E47" s="18"/>
      <c r="F47" s="18"/>
      <c r="G47" s="16"/>
    </row>
    <row r="48" spans="1:7" ht="15" customHeight="1" x14ac:dyDescent="0.2">
      <c r="A48" s="20" t="s">
        <v>51</v>
      </c>
      <c r="B48" s="175"/>
      <c r="C48" s="16"/>
      <c r="D48" s="17"/>
      <c r="E48" s="18"/>
      <c r="F48" s="18"/>
      <c r="G48" s="16"/>
    </row>
    <row r="49" spans="1:7" x14ac:dyDescent="0.2">
      <c r="A49" s="22" t="s">
        <v>52</v>
      </c>
      <c r="B49" s="213">
        <v>8429386</v>
      </c>
      <c r="C49" s="16">
        <v>8429386</v>
      </c>
      <c r="D49" s="152">
        <v>6688859</v>
      </c>
      <c r="E49" s="178">
        <v>1416000</v>
      </c>
      <c r="F49" s="178">
        <v>0</v>
      </c>
      <c r="G49" s="16">
        <v>8104859</v>
      </c>
    </row>
    <row r="50" spans="1:7" ht="15" customHeight="1" x14ac:dyDescent="0.2">
      <c r="A50" s="22" t="s">
        <v>53</v>
      </c>
      <c r="B50" s="213">
        <v>0</v>
      </c>
      <c r="C50" s="16">
        <v>0</v>
      </c>
      <c r="D50" s="152">
        <v>0</v>
      </c>
      <c r="E50" s="178">
        <v>0</v>
      </c>
      <c r="F50" s="178">
        <v>0</v>
      </c>
      <c r="G50" s="16">
        <v>0</v>
      </c>
    </row>
    <row r="51" spans="1:7" ht="15" customHeight="1" x14ac:dyDescent="0.2">
      <c r="A51" s="29" t="s">
        <v>54</v>
      </c>
      <c r="B51" s="213">
        <v>0</v>
      </c>
      <c r="C51" s="16">
        <v>0</v>
      </c>
      <c r="D51" s="152">
        <v>0</v>
      </c>
      <c r="E51" s="214">
        <v>0</v>
      </c>
      <c r="F51" s="178">
        <v>0</v>
      </c>
      <c r="G51" s="16">
        <v>0</v>
      </c>
    </row>
    <row r="52" spans="1:7" ht="15" customHeight="1" x14ac:dyDescent="0.2">
      <c r="A52" s="56" t="s">
        <v>55</v>
      </c>
      <c r="B52" s="186">
        <f t="shared" ref="B52:G52" si="3">SUM(B49:B51)</f>
        <v>8429386</v>
      </c>
      <c r="C52" s="186">
        <f t="shared" si="3"/>
        <v>8429386</v>
      </c>
      <c r="D52" s="215">
        <f t="shared" si="3"/>
        <v>6688859</v>
      </c>
      <c r="E52" s="216">
        <f t="shared" si="3"/>
        <v>1416000</v>
      </c>
      <c r="F52" s="217">
        <f t="shared" si="3"/>
        <v>0</v>
      </c>
      <c r="G52" s="186">
        <f t="shared" si="3"/>
        <v>8104859</v>
      </c>
    </row>
    <row r="53" spans="1:7" ht="15" customHeight="1" x14ac:dyDescent="0.2">
      <c r="A53" s="20"/>
      <c r="B53" s="204"/>
      <c r="C53" s="16"/>
      <c r="D53" s="152"/>
      <c r="E53" s="178"/>
      <c r="F53" s="178"/>
      <c r="G53" s="16"/>
    </row>
    <row r="54" spans="1:7" ht="15" customHeight="1" x14ac:dyDescent="0.2">
      <c r="A54" s="20" t="s">
        <v>56</v>
      </c>
      <c r="B54" s="204"/>
      <c r="C54" s="16"/>
      <c r="D54" s="152"/>
      <c r="E54" s="178"/>
      <c r="F54" s="178"/>
      <c r="G54" s="16"/>
    </row>
    <row r="55" spans="1:7" ht="33.75" customHeight="1" x14ac:dyDescent="0.2">
      <c r="A55" s="218" t="s">
        <v>57</v>
      </c>
      <c r="B55" s="175">
        <v>0</v>
      </c>
      <c r="C55" s="16">
        <v>0</v>
      </c>
      <c r="D55" s="152">
        <v>0</v>
      </c>
      <c r="E55" s="178">
        <v>0</v>
      </c>
      <c r="F55" s="178">
        <v>0</v>
      </c>
      <c r="G55" s="16">
        <v>0</v>
      </c>
    </row>
    <row r="56" spans="1:7" ht="15" customHeight="1" x14ac:dyDescent="0.2">
      <c r="A56" s="29" t="s">
        <v>48</v>
      </c>
      <c r="B56" s="188">
        <v>-2403352</v>
      </c>
      <c r="C56" s="16">
        <v>2082512</v>
      </c>
      <c r="D56" s="152">
        <v>1883586</v>
      </c>
      <c r="E56" s="214">
        <v>0</v>
      </c>
      <c r="F56" s="214">
        <v>-2070640</v>
      </c>
      <c r="G56" s="16">
        <v>-187054</v>
      </c>
    </row>
    <row r="57" spans="1:7" ht="15" customHeight="1" thickBot="1" x14ac:dyDescent="0.25">
      <c r="A57" s="64" t="s">
        <v>58</v>
      </c>
      <c r="B57" s="191">
        <f t="shared" ref="B57:G57" si="4">SUM(B55:B56)</f>
        <v>-2403352</v>
      </c>
      <c r="C57" s="191">
        <f t="shared" si="4"/>
        <v>2082512</v>
      </c>
      <c r="D57" s="219">
        <f t="shared" si="4"/>
        <v>1883586</v>
      </c>
      <c r="E57" s="220">
        <f t="shared" si="4"/>
        <v>0</v>
      </c>
      <c r="F57" s="221">
        <f t="shared" si="4"/>
        <v>-2070640</v>
      </c>
      <c r="G57" s="191">
        <f t="shared" si="4"/>
        <v>-187054</v>
      </c>
    </row>
    <row r="58" spans="1:7" s="35" customFormat="1" ht="15" customHeight="1" thickTop="1" x14ac:dyDescent="0.25">
      <c r="A58" s="67" t="s">
        <v>59</v>
      </c>
      <c r="B58" s="222">
        <f t="shared" ref="B58:G58" si="5">+B45+B52+B57</f>
        <v>295594488</v>
      </c>
      <c r="C58" s="222">
        <f t="shared" si="5"/>
        <v>299764077</v>
      </c>
      <c r="D58" s="222">
        <f t="shared" si="5"/>
        <v>213839877</v>
      </c>
      <c r="E58" s="222">
        <f t="shared" si="5"/>
        <v>41905646</v>
      </c>
      <c r="F58" s="222">
        <f t="shared" si="5"/>
        <v>50900957</v>
      </c>
      <c r="G58" s="222">
        <f t="shared" si="5"/>
        <v>306646480</v>
      </c>
    </row>
    <row r="59" spans="1:7" ht="15" customHeight="1" x14ac:dyDescent="0.2">
      <c r="A59" s="20"/>
      <c r="B59" s="204">
        <v>0</v>
      </c>
      <c r="C59" s="204">
        <v>0.3352733850479126</v>
      </c>
      <c r="D59" s="223">
        <v>-0.41999998688697815</v>
      </c>
      <c r="E59" s="224">
        <v>-3.2680630683898926E-3</v>
      </c>
      <c r="F59" s="225">
        <v>-0.28967992216348648</v>
      </c>
      <c r="G59" s="16"/>
    </row>
    <row r="60" spans="1:7" ht="15" customHeight="1" thickBot="1" x14ac:dyDescent="0.25">
      <c r="A60" s="71" t="s">
        <v>60</v>
      </c>
      <c r="B60" s="226"/>
      <c r="C60" s="170"/>
      <c r="D60" s="227"/>
      <c r="E60" s="171"/>
      <c r="F60" s="171"/>
      <c r="G60" s="172">
        <v>0</v>
      </c>
    </row>
    <row r="61" spans="1:7" ht="15" customHeight="1" x14ac:dyDescent="0.2">
      <c r="A61" s="76"/>
      <c r="B61" s="228"/>
      <c r="C61" s="77"/>
      <c r="D61" s="77"/>
      <c r="E61" s="77"/>
      <c r="F61" s="77"/>
      <c r="G61" s="18"/>
    </row>
    <row r="62" spans="1:7" x14ac:dyDescent="0.2">
      <c r="A62" s="81" t="s">
        <v>81</v>
      </c>
      <c r="B62" s="229"/>
      <c r="D62" s="133"/>
      <c r="E62" s="133"/>
      <c r="F62" s="133"/>
      <c r="G62" s="133"/>
    </row>
  </sheetData>
  <mergeCells count="6">
    <mergeCell ref="A1:G1"/>
    <mergeCell ref="A2:G2"/>
    <mergeCell ref="A3:G3"/>
    <mergeCell ref="A5:A6"/>
    <mergeCell ref="B5:C5"/>
    <mergeCell ref="D5:G5"/>
  </mergeCells>
  <printOptions horizontalCentered="1"/>
  <pageMargins left="0.7" right="0.7" top="0.75" bottom="0.75" header="0.3" footer="0.3"/>
  <pageSetup scale="6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1"/>
  <sheetViews>
    <sheetView zoomScale="60" zoomScaleNormal="60" workbookViewId="0">
      <selection activeCell="H37" sqref="H37"/>
    </sheetView>
  </sheetViews>
  <sheetFormatPr defaultColWidth="9.140625" defaultRowHeight="15" x14ac:dyDescent="0.2"/>
  <cols>
    <col min="1" max="1" width="55.140625" style="3" customWidth="1"/>
    <col min="2" max="7" width="24.28515625" style="3" customWidth="1"/>
    <col min="8" max="8" width="9.140625" style="3"/>
    <col min="9" max="9" width="17.7109375" style="3" bestFit="1" customWidth="1"/>
    <col min="10" max="10" width="16.28515625" style="3" bestFit="1" customWidth="1"/>
    <col min="11" max="16384" width="9.140625" style="3"/>
  </cols>
  <sheetData>
    <row r="1" spans="1:7" ht="15.75" x14ac:dyDescent="0.25">
      <c r="A1" s="1" t="s">
        <v>65</v>
      </c>
      <c r="B1" s="1"/>
      <c r="C1" s="1"/>
      <c r="D1" s="1"/>
      <c r="E1" s="1"/>
      <c r="F1" s="1"/>
      <c r="G1" s="1"/>
    </row>
    <row r="2" spans="1:7" ht="15.75" x14ac:dyDescent="0.25">
      <c r="A2" s="1" t="s">
        <v>0</v>
      </c>
      <c r="B2" s="1"/>
      <c r="C2" s="1"/>
      <c r="D2" s="1"/>
      <c r="E2" s="1"/>
      <c r="F2" s="1"/>
      <c r="G2" s="1"/>
    </row>
    <row r="3" spans="1:7" x14ac:dyDescent="0.2">
      <c r="A3" s="4" t="s">
        <v>73</v>
      </c>
      <c r="B3" s="5"/>
      <c r="C3" s="5"/>
      <c r="D3" s="5"/>
      <c r="E3" s="5"/>
      <c r="F3" s="5"/>
      <c r="G3" s="5"/>
    </row>
    <row r="4" spans="1:7" ht="15.75" thickBot="1" x14ac:dyDescent="0.25">
      <c r="A4" s="7"/>
      <c r="B4" s="7"/>
      <c r="C4" s="7"/>
      <c r="D4" s="7"/>
      <c r="E4" s="7"/>
      <c r="F4" s="7"/>
      <c r="G4" s="7"/>
    </row>
    <row r="5" spans="1:7" ht="15.75" customHeight="1" thickBot="1" x14ac:dyDescent="0.3">
      <c r="A5" s="140" t="s">
        <v>2</v>
      </c>
      <c r="B5" s="142" t="s">
        <v>3</v>
      </c>
      <c r="C5" s="143"/>
      <c r="D5" s="144" t="s">
        <v>4</v>
      </c>
      <c r="E5" s="145"/>
      <c r="F5" s="145"/>
      <c r="G5" s="146"/>
    </row>
    <row r="6" spans="1:7" s="13" customFormat="1" ht="48" thickBot="1" x14ac:dyDescent="0.3">
      <c r="A6" s="141"/>
      <c r="B6" s="9" t="s">
        <v>5</v>
      </c>
      <c r="C6" s="9" t="s">
        <v>6</v>
      </c>
      <c r="D6" s="87" t="s">
        <v>7</v>
      </c>
      <c r="E6" s="88" t="s">
        <v>8</v>
      </c>
      <c r="F6" s="88" t="s">
        <v>9</v>
      </c>
      <c r="G6" s="9" t="s">
        <v>10</v>
      </c>
    </row>
    <row r="7" spans="1:7" ht="15" customHeight="1" x14ac:dyDescent="0.25">
      <c r="A7" s="14" t="s">
        <v>11</v>
      </c>
      <c r="B7" s="15"/>
      <c r="C7" s="16"/>
      <c r="D7" s="17"/>
      <c r="E7" s="18"/>
      <c r="F7" s="18"/>
      <c r="G7" s="91"/>
    </row>
    <row r="8" spans="1:7" ht="15" customHeight="1" x14ac:dyDescent="0.2">
      <c r="A8" s="20" t="s">
        <v>12</v>
      </c>
      <c r="B8" s="175"/>
      <c r="C8" s="16"/>
      <c r="D8" s="17"/>
      <c r="E8" s="18"/>
      <c r="F8" s="18"/>
      <c r="G8" s="16"/>
    </row>
    <row r="9" spans="1:7" ht="15" customHeight="1" x14ac:dyDescent="0.2">
      <c r="A9" s="22" t="s">
        <v>13</v>
      </c>
      <c r="B9" s="175">
        <v>1337646</v>
      </c>
      <c r="C9" s="176">
        <v>1337646</v>
      </c>
      <c r="D9" s="17">
        <v>1216478</v>
      </c>
      <c r="E9" s="18">
        <v>0</v>
      </c>
      <c r="F9" s="18">
        <v>0</v>
      </c>
      <c r="G9" s="176">
        <v>1216478</v>
      </c>
    </row>
    <row r="10" spans="1:7" ht="15" customHeight="1" x14ac:dyDescent="0.2">
      <c r="A10" s="22" t="s">
        <v>14</v>
      </c>
      <c r="B10" s="177">
        <v>67871894</v>
      </c>
      <c r="C10" s="176">
        <v>68882641</v>
      </c>
      <c r="D10" s="17">
        <v>70478217</v>
      </c>
      <c r="E10" s="18">
        <v>0</v>
      </c>
      <c r="F10" s="18">
        <v>0</v>
      </c>
      <c r="G10" s="176">
        <v>70478217</v>
      </c>
    </row>
    <row r="11" spans="1:7" ht="15" customHeight="1" x14ac:dyDescent="0.2">
      <c r="A11" s="22" t="s">
        <v>15</v>
      </c>
      <c r="B11" s="177">
        <v>24054078</v>
      </c>
      <c r="C11" s="176">
        <v>23297534</v>
      </c>
      <c r="D11" s="17">
        <v>23893817</v>
      </c>
      <c r="E11" s="18">
        <v>0</v>
      </c>
      <c r="F11" s="18">
        <v>0</v>
      </c>
      <c r="G11" s="176">
        <v>23893817</v>
      </c>
    </row>
    <row r="12" spans="1:7" ht="15" customHeight="1" x14ac:dyDescent="0.2">
      <c r="A12" s="22" t="s">
        <v>16</v>
      </c>
      <c r="B12" s="175">
        <v>12290247</v>
      </c>
      <c r="C12" s="176">
        <v>11620436</v>
      </c>
      <c r="D12" s="17">
        <v>0</v>
      </c>
      <c r="E12" s="178">
        <v>11969049</v>
      </c>
      <c r="F12" s="18">
        <v>0</v>
      </c>
      <c r="G12" s="176">
        <v>11969049</v>
      </c>
    </row>
    <row r="13" spans="1:7" ht="15" customHeight="1" x14ac:dyDescent="0.2">
      <c r="A13" s="29" t="s">
        <v>17</v>
      </c>
      <c r="B13" s="175">
        <v>11831762</v>
      </c>
      <c r="C13" s="176">
        <v>11126555</v>
      </c>
      <c r="D13" s="17">
        <v>9691439</v>
      </c>
      <c r="E13" s="178">
        <v>1582389</v>
      </c>
      <c r="F13" s="18">
        <v>0</v>
      </c>
      <c r="G13" s="176">
        <v>11273828</v>
      </c>
    </row>
    <row r="14" spans="1:7" s="35" customFormat="1" ht="15" customHeight="1" x14ac:dyDescent="0.25">
      <c r="A14" s="30" t="s">
        <v>18</v>
      </c>
      <c r="B14" s="179">
        <f>SUM(B9:B13)</f>
        <v>117385627</v>
      </c>
      <c r="C14" s="150">
        <f t="shared" ref="C14:G14" si="0">SUM(C9:C13)</f>
        <v>116264812</v>
      </c>
      <c r="D14" s="180">
        <f t="shared" si="0"/>
        <v>105279951</v>
      </c>
      <c r="E14" s="153">
        <f t="shared" si="0"/>
        <v>13551438</v>
      </c>
      <c r="F14" s="153">
        <f t="shared" si="0"/>
        <v>0</v>
      </c>
      <c r="G14" s="181">
        <f t="shared" si="0"/>
        <v>118831389</v>
      </c>
    </row>
    <row r="15" spans="1:7" ht="15" customHeight="1" x14ac:dyDescent="0.2">
      <c r="A15" s="20" t="s">
        <v>19</v>
      </c>
      <c r="B15" s="175">
        <v>8760462</v>
      </c>
      <c r="C15" s="176">
        <v>8373514</v>
      </c>
      <c r="D15" s="17">
        <v>0</v>
      </c>
      <c r="E15" s="178">
        <v>5639108</v>
      </c>
      <c r="F15" s="178">
        <v>2734406</v>
      </c>
      <c r="G15" s="176">
        <v>8373514</v>
      </c>
    </row>
    <row r="16" spans="1:7" ht="15" customHeight="1" x14ac:dyDescent="0.2">
      <c r="A16" s="20" t="s">
        <v>20</v>
      </c>
      <c r="B16" s="175"/>
      <c r="C16" s="176"/>
      <c r="D16" s="17"/>
      <c r="E16" s="18"/>
      <c r="F16" s="18"/>
      <c r="G16" s="176"/>
    </row>
    <row r="17" spans="1:12" ht="15" customHeight="1" x14ac:dyDescent="0.2">
      <c r="A17" s="22" t="s">
        <v>21</v>
      </c>
      <c r="B17" s="175">
        <v>222993746</v>
      </c>
      <c r="C17" s="176">
        <v>238649565</v>
      </c>
      <c r="D17" s="17">
        <v>0</v>
      </c>
      <c r="E17" s="18">
        <v>0</v>
      </c>
      <c r="F17" s="178">
        <v>250044938</v>
      </c>
      <c r="G17" s="176">
        <v>250044938</v>
      </c>
    </row>
    <row r="18" spans="1:12" ht="15" customHeight="1" x14ac:dyDescent="0.2">
      <c r="A18" s="22" t="s">
        <v>22</v>
      </c>
      <c r="B18" s="175">
        <v>26197614</v>
      </c>
      <c r="C18" s="176">
        <v>29328993</v>
      </c>
      <c r="D18" s="17">
        <v>0</v>
      </c>
      <c r="E18" s="18">
        <v>0</v>
      </c>
      <c r="F18" s="178">
        <v>30048018</v>
      </c>
      <c r="G18" s="176">
        <v>30048018</v>
      </c>
      <c r="K18" s="28"/>
    </row>
    <row r="19" spans="1:12" ht="15" customHeight="1" x14ac:dyDescent="0.2">
      <c r="A19" s="22" t="s">
        <v>23</v>
      </c>
      <c r="B19" s="175">
        <v>14066204</v>
      </c>
      <c r="C19" s="176">
        <v>14151248</v>
      </c>
      <c r="D19" s="17">
        <v>14700000</v>
      </c>
      <c r="E19" s="18">
        <v>0</v>
      </c>
      <c r="F19" s="18">
        <v>0</v>
      </c>
      <c r="G19" s="176">
        <v>14700000</v>
      </c>
    </row>
    <row r="20" spans="1:12" ht="15" customHeight="1" x14ac:dyDescent="0.2">
      <c r="A20" s="22" t="s">
        <v>24</v>
      </c>
      <c r="B20" s="175">
        <v>1500000</v>
      </c>
      <c r="C20" s="176">
        <v>1500000</v>
      </c>
      <c r="D20" s="17">
        <v>1250000</v>
      </c>
      <c r="E20" s="18">
        <v>0</v>
      </c>
      <c r="F20" s="18">
        <v>0</v>
      </c>
      <c r="G20" s="176">
        <v>1250000</v>
      </c>
      <c r="J20" s="28"/>
    </row>
    <row r="21" spans="1:12" ht="15" customHeight="1" x14ac:dyDescent="0.2">
      <c r="A21" s="29" t="s">
        <v>25</v>
      </c>
      <c r="B21" s="175">
        <f>65675070-1500000</f>
        <v>64175070</v>
      </c>
      <c r="C21" s="176">
        <f>65675070-1500000</f>
        <v>64175070</v>
      </c>
      <c r="D21" s="17">
        <f>71908015-1250000</f>
        <v>70658015</v>
      </c>
      <c r="E21" s="18">
        <v>0</v>
      </c>
      <c r="F21" s="18">
        <v>0</v>
      </c>
      <c r="G21" s="176">
        <f>71908015-1250000</f>
        <v>70658015</v>
      </c>
    </row>
    <row r="22" spans="1:12" s="35" customFormat="1" ht="15" customHeight="1" x14ac:dyDescent="0.25">
      <c r="A22" s="30" t="s">
        <v>27</v>
      </c>
      <c r="B22" s="179">
        <f>SUM(B15:B21)</f>
        <v>337693096</v>
      </c>
      <c r="C22" s="150">
        <f t="shared" ref="C22:G22" si="1">SUM(C15:C21)</f>
        <v>356178390</v>
      </c>
      <c r="D22" s="180">
        <f t="shared" si="1"/>
        <v>86608015</v>
      </c>
      <c r="E22" s="153">
        <f t="shared" si="1"/>
        <v>5639108</v>
      </c>
      <c r="F22" s="153">
        <f t="shared" si="1"/>
        <v>282827362</v>
      </c>
      <c r="G22" s="181">
        <f t="shared" si="1"/>
        <v>375074485</v>
      </c>
    </row>
    <row r="23" spans="1:12" ht="15" customHeight="1" x14ac:dyDescent="0.25">
      <c r="A23" s="20" t="s">
        <v>28</v>
      </c>
      <c r="B23" s="175">
        <v>178129355</v>
      </c>
      <c r="C23" s="176">
        <v>199296804</v>
      </c>
      <c r="D23" s="17">
        <v>0</v>
      </c>
      <c r="E23" s="18">
        <v>0</v>
      </c>
      <c r="F23" s="178">
        <v>212950256</v>
      </c>
      <c r="G23" s="176">
        <v>212950256</v>
      </c>
      <c r="J23" s="28"/>
      <c r="K23" s="35"/>
      <c r="L23" s="28"/>
    </row>
    <row r="24" spans="1:12" ht="15" customHeight="1" x14ac:dyDescent="0.25">
      <c r="A24" s="20" t="s">
        <v>29</v>
      </c>
      <c r="B24" s="175">
        <v>166281113</v>
      </c>
      <c r="C24" s="176">
        <v>180182979</v>
      </c>
      <c r="D24" s="17">
        <v>0</v>
      </c>
      <c r="E24" s="178">
        <v>193677953</v>
      </c>
      <c r="F24" s="18">
        <v>0</v>
      </c>
      <c r="G24" s="176">
        <v>193677953</v>
      </c>
      <c r="K24" s="35"/>
    </row>
    <row r="25" spans="1:12" ht="15" customHeight="1" x14ac:dyDescent="0.2">
      <c r="A25" s="20" t="s">
        <v>30</v>
      </c>
      <c r="B25" s="175">
        <v>14185862</v>
      </c>
      <c r="C25" s="176">
        <v>11350426</v>
      </c>
      <c r="D25" s="17">
        <v>0</v>
      </c>
      <c r="E25" s="178">
        <v>11047150</v>
      </c>
      <c r="F25" s="18">
        <v>0</v>
      </c>
      <c r="G25" s="176">
        <v>11047150</v>
      </c>
      <c r="J25" s="28"/>
    </row>
    <row r="26" spans="1:12" ht="15" customHeight="1" x14ac:dyDescent="0.2">
      <c r="A26" s="20" t="s">
        <v>31</v>
      </c>
      <c r="B26" s="175">
        <v>928761903</v>
      </c>
      <c r="C26" s="176">
        <v>988591655</v>
      </c>
      <c r="D26" s="17">
        <v>2170000</v>
      </c>
      <c r="E26" s="178">
        <v>1068656348</v>
      </c>
      <c r="F26" s="18">
        <v>0</v>
      </c>
      <c r="G26" s="176">
        <v>1070826348</v>
      </c>
      <c r="J26" s="28"/>
    </row>
    <row r="27" spans="1:12" ht="15" customHeight="1" x14ac:dyDescent="0.2">
      <c r="A27" s="20" t="s">
        <v>32</v>
      </c>
      <c r="B27" s="175"/>
      <c r="C27" s="16"/>
      <c r="D27" s="17"/>
      <c r="E27" s="18"/>
      <c r="F27" s="18"/>
      <c r="G27" s="176"/>
      <c r="J27" s="28"/>
    </row>
    <row r="28" spans="1:12" ht="15" customHeight="1" x14ac:dyDescent="0.2">
      <c r="A28" s="22" t="s">
        <v>33</v>
      </c>
      <c r="B28" s="175">
        <v>94671133</v>
      </c>
      <c r="C28" s="176">
        <v>95887418</v>
      </c>
      <c r="D28" s="17">
        <v>79685149</v>
      </c>
      <c r="E28" s="178">
        <v>15964998</v>
      </c>
      <c r="F28" s="18">
        <v>0</v>
      </c>
      <c r="G28" s="176">
        <v>95650147</v>
      </c>
    </row>
    <row r="29" spans="1:12" ht="15" customHeight="1" x14ac:dyDescent="0.2">
      <c r="A29" s="22" t="s">
        <v>34</v>
      </c>
      <c r="B29" s="175">
        <v>0</v>
      </c>
      <c r="C29" s="176">
        <v>0</v>
      </c>
      <c r="D29" s="17">
        <v>0</v>
      </c>
      <c r="E29" s="18">
        <v>0</v>
      </c>
      <c r="F29" s="18">
        <v>0</v>
      </c>
      <c r="G29" s="176">
        <v>0</v>
      </c>
    </row>
    <row r="30" spans="1:12" ht="15.75" thickBot="1" x14ac:dyDescent="0.25">
      <c r="A30" s="41" t="s">
        <v>35</v>
      </c>
      <c r="B30" s="175">
        <v>41389597</v>
      </c>
      <c r="C30" s="176">
        <v>37700356</v>
      </c>
      <c r="D30" s="17">
        <v>18905648</v>
      </c>
      <c r="E30" s="182">
        <v>19337798</v>
      </c>
      <c r="F30" s="178">
        <v>1909964</v>
      </c>
      <c r="G30" s="176">
        <v>40153410</v>
      </c>
    </row>
    <row r="31" spans="1:12" s="35" customFormat="1" ht="15" customHeight="1" thickTop="1" x14ac:dyDescent="0.25">
      <c r="A31" s="43" t="s">
        <v>36</v>
      </c>
      <c r="B31" s="183">
        <f t="shared" ref="B31:F31" si="2">SUM(B23:B30)+B22+B14</f>
        <v>1878497686</v>
      </c>
      <c r="C31" s="159">
        <f t="shared" si="2"/>
        <v>1985452840</v>
      </c>
      <c r="D31" s="184">
        <f t="shared" si="2"/>
        <v>292648763</v>
      </c>
      <c r="E31" s="160">
        <f t="shared" si="2"/>
        <v>1327874793</v>
      </c>
      <c r="F31" s="185">
        <f t="shared" si="2"/>
        <v>497687582</v>
      </c>
      <c r="G31" s="159">
        <f>SUM(G23:G30)+G22+G14</f>
        <v>2118211138</v>
      </c>
      <c r="I31" s="3"/>
      <c r="J31" s="3"/>
      <c r="K31" s="3"/>
    </row>
    <row r="32" spans="1:12" ht="15" customHeight="1" x14ac:dyDescent="0.25">
      <c r="A32" s="20"/>
      <c r="B32" s="175"/>
      <c r="C32" s="16"/>
      <c r="D32" s="17"/>
      <c r="E32" s="18"/>
      <c r="F32" s="18"/>
      <c r="G32" s="16"/>
      <c r="I32" s="35"/>
      <c r="J32" s="35"/>
    </row>
    <row r="33" spans="1:11" ht="15" customHeight="1" x14ac:dyDescent="0.25">
      <c r="A33" s="14" t="s">
        <v>37</v>
      </c>
      <c r="B33" s="15"/>
      <c r="C33" s="16"/>
      <c r="D33" s="17"/>
      <c r="E33" s="18"/>
      <c r="F33" s="18"/>
      <c r="G33" s="16"/>
      <c r="K33" s="35"/>
    </row>
    <row r="34" spans="1:11" ht="15" customHeight="1" x14ac:dyDescent="0.2">
      <c r="A34" s="20" t="s">
        <v>38</v>
      </c>
      <c r="B34" s="175"/>
      <c r="C34" s="16"/>
      <c r="D34" s="17"/>
      <c r="E34" s="18"/>
      <c r="F34" s="18"/>
      <c r="G34" s="16"/>
    </row>
    <row r="35" spans="1:11" ht="15" customHeight="1" x14ac:dyDescent="0.2">
      <c r="A35" s="22" t="s">
        <v>39</v>
      </c>
      <c r="B35" s="177">
        <v>388750788</v>
      </c>
      <c r="C35" s="176">
        <v>417482703</v>
      </c>
      <c r="D35" s="178">
        <v>124941296</v>
      </c>
      <c r="E35" s="178">
        <v>155878064</v>
      </c>
      <c r="F35" s="178">
        <v>145608643</v>
      </c>
      <c r="G35" s="16">
        <v>426428003</v>
      </c>
    </row>
    <row r="36" spans="1:11" ht="15" customHeight="1" x14ac:dyDescent="0.2">
      <c r="A36" s="22" t="s">
        <v>40</v>
      </c>
      <c r="B36" s="177">
        <v>263206873</v>
      </c>
      <c r="C36" s="176">
        <v>304188432</v>
      </c>
      <c r="D36" s="178">
        <v>159060</v>
      </c>
      <c r="E36" s="178">
        <v>1546967</v>
      </c>
      <c r="F36" s="178">
        <v>305883810</v>
      </c>
      <c r="G36" s="16">
        <v>307589837</v>
      </c>
    </row>
    <row r="37" spans="1:11" ht="15" customHeight="1" x14ac:dyDescent="0.2">
      <c r="A37" s="22" t="s">
        <v>41</v>
      </c>
      <c r="B37" s="177">
        <v>110122574</v>
      </c>
      <c r="C37" s="176">
        <v>111343276</v>
      </c>
      <c r="D37" s="178">
        <v>8889</v>
      </c>
      <c r="E37" s="178">
        <v>94552303</v>
      </c>
      <c r="F37" s="178">
        <v>26790990</v>
      </c>
      <c r="G37" s="16">
        <v>121352182</v>
      </c>
    </row>
    <row r="38" spans="1:11" ht="15" customHeight="1" x14ac:dyDescent="0.2">
      <c r="A38" s="22" t="s">
        <v>42</v>
      </c>
      <c r="B38" s="177">
        <v>35065849</v>
      </c>
      <c r="C38" s="176">
        <v>41839534</v>
      </c>
      <c r="D38" s="178">
        <v>38364140</v>
      </c>
      <c r="E38" s="178">
        <v>66201</v>
      </c>
      <c r="F38" s="178">
        <v>37698</v>
      </c>
      <c r="G38" s="16">
        <v>38468039</v>
      </c>
    </row>
    <row r="39" spans="1:11" ht="15" customHeight="1" x14ac:dyDescent="0.2">
      <c r="A39" s="22" t="s">
        <v>43</v>
      </c>
      <c r="B39" s="177">
        <v>5703666</v>
      </c>
      <c r="C39" s="176">
        <v>6017839</v>
      </c>
      <c r="D39" s="178">
        <v>5654819</v>
      </c>
      <c r="E39" s="178">
        <v>819456</v>
      </c>
      <c r="F39" s="178">
        <v>14981</v>
      </c>
      <c r="G39" s="16">
        <v>6489256</v>
      </c>
    </row>
    <row r="40" spans="1:11" ht="15" customHeight="1" x14ac:dyDescent="0.2">
      <c r="A40" s="22" t="s">
        <v>44</v>
      </c>
      <c r="B40" s="177">
        <v>38917940</v>
      </c>
      <c r="C40" s="176">
        <v>43688558</v>
      </c>
      <c r="D40" s="178">
        <v>29810514</v>
      </c>
      <c r="E40" s="178">
        <v>6323588</v>
      </c>
      <c r="F40" s="178">
        <v>8092193</v>
      </c>
      <c r="G40" s="16">
        <v>44226295</v>
      </c>
    </row>
    <row r="41" spans="1:11" ht="15" customHeight="1" x14ac:dyDescent="0.2">
      <c r="A41" s="22" t="s">
        <v>45</v>
      </c>
      <c r="B41" s="177">
        <v>40504052</v>
      </c>
      <c r="C41" s="176">
        <v>41169090</v>
      </c>
      <c r="D41" s="178">
        <v>21537490</v>
      </c>
      <c r="E41" s="178">
        <v>19331305</v>
      </c>
      <c r="F41" s="178">
        <v>741723</v>
      </c>
      <c r="G41" s="16">
        <v>41610518</v>
      </c>
    </row>
    <row r="42" spans="1:11" ht="15" customHeight="1" x14ac:dyDescent="0.2">
      <c r="A42" s="22" t="s">
        <v>46</v>
      </c>
      <c r="B42" s="177">
        <v>21176183</v>
      </c>
      <c r="C42" s="176">
        <v>27876148</v>
      </c>
      <c r="D42" s="178">
        <v>11627149</v>
      </c>
      <c r="E42" s="178">
        <v>160584</v>
      </c>
      <c r="F42" s="178">
        <v>16626877</v>
      </c>
      <c r="G42" s="16">
        <v>28414610</v>
      </c>
    </row>
    <row r="43" spans="1:11" ht="15" customHeight="1" x14ac:dyDescent="0.2">
      <c r="A43" s="20" t="s">
        <v>47</v>
      </c>
      <c r="B43" s="177">
        <v>16012949</v>
      </c>
      <c r="C43" s="176">
        <v>13539414</v>
      </c>
      <c r="D43" s="178">
        <v>0</v>
      </c>
      <c r="E43" s="178">
        <v>12492991</v>
      </c>
      <c r="F43" s="178">
        <v>0</v>
      </c>
      <c r="G43" s="16">
        <v>12492991</v>
      </c>
    </row>
    <row r="44" spans="1:11" ht="15" customHeight="1" x14ac:dyDescent="0.2">
      <c r="A44" s="20" t="s">
        <v>31</v>
      </c>
      <c r="B44" s="177">
        <v>883713095</v>
      </c>
      <c r="C44" s="176">
        <v>902984129</v>
      </c>
      <c r="D44" s="178">
        <v>10655073</v>
      </c>
      <c r="E44" s="178">
        <v>1009385200</v>
      </c>
      <c r="F44" s="178">
        <v>275514</v>
      </c>
      <c r="G44" s="16">
        <v>1020315787</v>
      </c>
    </row>
    <row r="45" spans="1:11" ht="15" customHeight="1" thickBot="1" x14ac:dyDescent="0.25">
      <c r="A45" s="51" t="s">
        <v>48</v>
      </c>
      <c r="B45" s="177">
        <v>0</v>
      </c>
      <c r="C45" s="176">
        <v>0</v>
      </c>
      <c r="D45" s="182">
        <v>0</v>
      </c>
      <c r="E45" s="182">
        <v>0</v>
      </c>
      <c r="F45" s="178">
        <v>0</v>
      </c>
      <c r="G45" s="163">
        <v>0</v>
      </c>
    </row>
    <row r="46" spans="1:11" s="35" customFormat="1" ht="15" customHeight="1" thickTop="1" x14ac:dyDescent="0.25">
      <c r="A46" s="43" t="s">
        <v>49</v>
      </c>
      <c r="B46" s="183">
        <f>SUM(B35:B45)</f>
        <v>1803173969</v>
      </c>
      <c r="C46" s="159">
        <f t="shared" ref="C46:G46" si="3">SUM(C35:C45)</f>
        <v>1910129123</v>
      </c>
      <c r="D46" s="184">
        <f t="shared" si="3"/>
        <v>242758430</v>
      </c>
      <c r="E46" s="160">
        <f t="shared" si="3"/>
        <v>1300556659</v>
      </c>
      <c r="F46" s="185">
        <f t="shared" si="3"/>
        <v>504072429</v>
      </c>
      <c r="G46" s="159">
        <f t="shared" si="3"/>
        <v>2047387518</v>
      </c>
      <c r="I46" s="3"/>
      <c r="J46" s="3"/>
      <c r="K46" s="3"/>
    </row>
    <row r="47" spans="1:11" ht="15" customHeight="1" x14ac:dyDescent="0.25">
      <c r="A47" s="20"/>
      <c r="B47" s="175"/>
      <c r="C47" s="16"/>
      <c r="D47" s="17"/>
      <c r="E47" s="18"/>
      <c r="F47" s="18"/>
      <c r="G47" s="16"/>
      <c r="I47" s="35"/>
      <c r="J47" s="35"/>
    </row>
    <row r="48" spans="1:11" ht="15" customHeight="1" x14ac:dyDescent="0.25">
      <c r="A48" s="14" t="s">
        <v>50</v>
      </c>
      <c r="B48" s="15"/>
      <c r="C48" s="16"/>
      <c r="D48" s="17"/>
      <c r="E48" s="18"/>
      <c r="F48" s="18"/>
      <c r="G48" s="16"/>
      <c r="K48" s="35"/>
    </row>
    <row r="49" spans="1:11" ht="15" customHeight="1" x14ac:dyDescent="0.2">
      <c r="A49" s="20" t="s">
        <v>51</v>
      </c>
      <c r="B49" s="175"/>
      <c r="C49" s="16"/>
      <c r="D49" s="17"/>
      <c r="E49" s="18"/>
      <c r="F49" s="18"/>
      <c r="G49" s="16"/>
    </row>
    <row r="50" spans="1:11" ht="15" customHeight="1" x14ac:dyDescent="0.2">
      <c r="A50" s="22" t="s">
        <v>52</v>
      </c>
      <c r="B50" s="175">
        <v>32546020</v>
      </c>
      <c r="C50" s="16">
        <v>32546020</v>
      </c>
      <c r="D50" s="152">
        <v>3613532</v>
      </c>
      <c r="E50" s="178">
        <v>27318134</v>
      </c>
      <c r="F50" s="18">
        <v>0</v>
      </c>
      <c r="G50" s="16">
        <v>30931666</v>
      </c>
    </row>
    <row r="51" spans="1:11" ht="15" customHeight="1" x14ac:dyDescent="0.2">
      <c r="A51" s="22" t="s">
        <v>53</v>
      </c>
      <c r="B51" s="175">
        <v>0</v>
      </c>
      <c r="C51" s="16">
        <v>0</v>
      </c>
      <c r="D51" s="152">
        <v>0</v>
      </c>
      <c r="E51" s="18">
        <v>0</v>
      </c>
      <c r="F51" s="18">
        <v>0</v>
      </c>
      <c r="G51" s="16">
        <v>0</v>
      </c>
    </row>
    <row r="52" spans="1:11" ht="15" customHeight="1" x14ac:dyDescent="0.2">
      <c r="A52" s="29" t="s">
        <v>54</v>
      </c>
      <c r="B52" s="175">
        <v>0</v>
      </c>
      <c r="C52" s="16">
        <v>0</v>
      </c>
      <c r="D52" s="152">
        <v>0</v>
      </c>
      <c r="E52" s="166">
        <v>0</v>
      </c>
      <c r="F52" s="18">
        <v>0</v>
      </c>
      <c r="G52" s="16">
        <v>0</v>
      </c>
    </row>
    <row r="53" spans="1:11" ht="15" customHeight="1" x14ac:dyDescent="0.2">
      <c r="A53" s="56" t="s">
        <v>55</v>
      </c>
      <c r="B53" s="186">
        <f>SUM(B50:B52)</f>
        <v>32546020</v>
      </c>
      <c r="C53" s="151">
        <f t="shared" ref="C53:G53" si="4">SUM(C50:C52)</f>
        <v>32546020</v>
      </c>
      <c r="D53" s="187">
        <f t="shared" si="4"/>
        <v>3613532</v>
      </c>
      <c r="E53" s="166">
        <f t="shared" si="4"/>
        <v>27318134</v>
      </c>
      <c r="F53" s="165">
        <f t="shared" si="4"/>
        <v>0</v>
      </c>
      <c r="G53" s="151">
        <f t="shared" si="4"/>
        <v>30931666</v>
      </c>
    </row>
    <row r="54" spans="1:11" ht="15" customHeight="1" x14ac:dyDescent="0.2">
      <c r="A54" s="20"/>
      <c r="B54" s="175"/>
      <c r="C54" s="16"/>
      <c r="D54" s="152"/>
      <c r="E54" s="18"/>
      <c r="F54" s="18"/>
      <c r="G54" s="16"/>
    </row>
    <row r="55" spans="1:11" ht="15" customHeight="1" x14ac:dyDescent="0.2">
      <c r="A55" s="20" t="s">
        <v>56</v>
      </c>
      <c r="B55" s="175"/>
      <c r="C55" s="16"/>
      <c r="D55" s="152"/>
      <c r="E55" s="18"/>
      <c r="F55" s="18"/>
      <c r="G55" s="16"/>
    </row>
    <row r="56" spans="1:11" ht="15" customHeight="1" x14ac:dyDescent="0.2">
      <c r="A56" s="22" t="s">
        <v>57</v>
      </c>
      <c r="B56" s="175">
        <v>0</v>
      </c>
      <c r="C56" s="16">
        <v>0</v>
      </c>
      <c r="D56" s="152">
        <v>0</v>
      </c>
      <c r="E56" s="18">
        <v>0</v>
      </c>
      <c r="F56" s="18">
        <v>0</v>
      </c>
      <c r="G56" s="16">
        <v>0</v>
      </c>
    </row>
    <row r="57" spans="1:11" ht="15" customHeight="1" x14ac:dyDescent="0.2">
      <c r="A57" s="29" t="s">
        <v>48</v>
      </c>
      <c r="B57" s="188">
        <v>42777697</v>
      </c>
      <c r="C57" s="189">
        <v>42777697</v>
      </c>
      <c r="D57" s="190">
        <v>46276801</v>
      </c>
      <c r="E57" s="166">
        <v>0</v>
      </c>
      <c r="F57" s="166">
        <v>-6384847</v>
      </c>
      <c r="G57" s="16">
        <v>39891954</v>
      </c>
    </row>
    <row r="58" spans="1:11" ht="15" customHeight="1" thickBot="1" x14ac:dyDescent="0.25">
      <c r="A58" s="64" t="s">
        <v>58</v>
      </c>
      <c r="B58" s="191">
        <v>42777697</v>
      </c>
      <c r="C58" s="168">
        <v>42777697</v>
      </c>
      <c r="D58" s="162">
        <v>46276801</v>
      </c>
      <c r="E58" s="157">
        <v>0</v>
      </c>
      <c r="F58" s="157">
        <v>-6384847</v>
      </c>
      <c r="G58" s="168">
        <v>39891954</v>
      </c>
    </row>
    <row r="59" spans="1:11" s="35" customFormat="1" ht="15" customHeight="1" thickTop="1" x14ac:dyDescent="0.25">
      <c r="A59" s="67" t="s">
        <v>59</v>
      </c>
      <c r="B59" s="192">
        <f>B46+B53+B58</f>
        <v>1878497686</v>
      </c>
      <c r="C59" s="169">
        <f t="shared" ref="C59:G59" si="5">C46+C53+C58</f>
        <v>1985452840</v>
      </c>
      <c r="D59" s="193">
        <f t="shared" si="5"/>
        <v>292648763</v>
      </c>
      <c r="E59" s="160">
        <f t="shared" si="5"/>
        <v>1327874793</v>
      </c>
      <c r="F59" s="160">
        <f t="shared" si="5"/>
        <v>497687582</v>
      </c>
      <c r="G59" s="161">
        <f t="shared" si="5"/>
        <v>2118211138</v>
      </c>
      <c r="I59" s="3"/>
      <c r="J59" s="3"/>
      <c r="K59" s="3"/>
    </row>
    <row r="60" spans="1:11" ht="15" customHeight="1" x14ac:dyDescent="0.25">
      <c r="A60" s="20"/>
      <c r="B60" s="175"/>
      <c r="C60" s="16"/>
      <c r="D60" s="17"/>
      <c r="E60" s="18"/>
      <c r="F60" s="18"/>
      <c r="G60" s="16"/>
      <c r="I60" s="35"/>
      <c r="J60" s="35"/>
    </row>
    <row r="61" spans="1:11" ht="15" customHeight="1" thickBot="1" x14ac:dyDescent="0.3">
      <c r="A61" s="71" t="s">
        <v>60</v>
      </c>
      <c r="B61" s="194">
        <v>0</v>
      </c>
      <c r="C61" s="172">
        <v>0</v>
      </c>
      <c r="D61" s="195">
        <v>0</v>
      </c>
      <c r="E61" s="196">
        <v>0</v>
      </c>
      <c r="F61" s="196">
        <v>0</v>
      </c>
      <c r="G61" s="172">
        <v>0</v>
      </c>
      <c r="K61" s="35"/>
    </row>
    <row r="62" spans="1:11" ht="15" customHeight="1" x14ac:dyDescent="0.2">
      <c r="A62" s="76"/>
      <c r="B62" s="76"/>
      <c r="C62" s="77"/>
      <c r="D62" s="77"/>
      <c r="E62" s="77"/>
      <c r="F62" s="77"/>
      <c r="G62" s="18"/>
    </row>
    <row r="63" spans="1:11" x14ac:dyDescent="0.2">
      <c r="A63" s="81" t="s">
        <v>74</v>
      </c>
      <c r="D63" s="133"/>
      <c r="E63" s="133"/>
      <c r="F63" s="133"/>
      <c r="G63" s="133"/>
    </row>
    <row r="64" spans="1:11" ht="37.5" customHeight="1" x14ac:dyDescent="0.2">
      <c r="A64" s="197" t="s">
        <v>75</v>
      </c>
      <c r="B64" s="197"/>
      <c r="C64" s="197"/>
      <c r="D64" s="197"/>
      <c r="E64" s="133"/>
      <c r="F64" s="133"/>
      <c r="G64" s="133"/>
    </row>
    <row r="65" spans="1:7" ht="42.75" customHeight="1" x14ac:dyDescent="0.2">
      <c r="A65" s="198" t="s">
        <v>76</v>
      </c>
      <c r="B65" s="198"/>
      <c r="C65" s="198"/>
      <c r="D65" s="198"/>
      <c r="E65" s="198"/>
      <c r="F65" s="198"/>
      <c r="G65" s="133"/>
    </row>
    <row r="66" spans="1:7" ht="51" customHeight="1" x14ac:dyDescent="0.2">
      <c r="A66" s="199" t="s">
        <v>77</v>
      </c>
      <c r="B66" s="199"/>
      <c r="C66" s="199"/>
      <c r="D66" s="199"/>
      <c r="E66" s="199"/>
      <c r="F66" s="199"/>
    </row>
    <row r="68" spans="1:7" x14ac:dyDescent="0.2">
      <c r="A68" s="79"/>
      <c r="B68" s="79"/>
      <c r="C68" s="79"/>
      <c r="D68" s="79"/>
      <c r="E68" s="79"/>
      <c r="F68" s="79"/>
    </row>
    <row r="69" spans="1:7" x14ac:dyDescent="0.2">
      <c r="A69" s="81"/>
      <c r="B69" s="82"/>
      <c r="C69" s="82"/>
      <c r="D69" s="82"/>
      <c r="E69" s="82"/>
      <c r="F69" s="82"/>
    </row>
    <row r="70" spans="1:7" x14ac:dyDescent="0.2">
      <c r="A70" s="83"/>
      <c r="B70" s="83"/>
      <c r="C70" s="83"/>
      <c r="D70" s="83"/>
      <c r="E70" s="82"/>
      <c r="F70" s="82"/>
    </row>
    <row r="71" spans="1:7" x14ac:dyDescent="0.2">
      <c r="A71" s="84"/>
      <c r="B71" s="84"/>
      <c r="C71" s="84"/>
      <c r="D71" s="84"/>
      <c r="E71" s="84"/>
      <c r="F71" s="84"/>
    </row>
  </sheetData>
  <mergeCells count="6">
    <mergeCell ref="A5:A6"/>
    <mergeCell ref="B5:C5"/>
    <mergeCell ref="D5:G5"/>
    <mergeCell ref="A64:D64"/>
    <mergeCell ref="A65:F65"/>
    <mergeCell ref="A66:F66"/>
  </mergeCells>
  <printOptions horizontalCentered="1"/>
  <pageMargins left="0.7" right="0.7" top="0.75" bottom="0.75" header="0.3" footer="0.3"/>
  <pageSetup scale="4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CU System</vt:lpstr>
      <vt:lpstr>Boulder</vt:lpstr>
      <vt:lpstr>UCCS</vt:lpstr>
      <vt:lpstr>Denver</vt:lpstr>
      <vt:lpstr>Anschutz</vt:lpstr>
      <vt:lpstr>Boulder!Print_Area</vt:lpstr>
      <vt:lpstr>'CU System'!Print_Area</vt:lpstr>
      <vt:lpstr>UCCS!Print_Area</vt:lpstr>
    </vt:vector>
  </TitlesOfParts>
  <Company>University of Colorado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Celina Duran</dc:creator>
  <cp:lastModifiedBy>Ryan Allred</cp:lastModifiedBy>
  <cp:lastPrinted>2018-06-21T16:18:08Z</cp:lastPrinted>
  <dcterms:created xsi:type="dcterms:W3CDTF">2018-06-20T19:55:09Z</dcterms:created>
  <dcterms:modified xsi:type="dcterms:W3CDTF">2018-06-22T17:08:21Z</dcterms:modified>
</cp:coreProperties>
</file>