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bookViews>
    <workbookView xWindow="0" yWindow="0" windowWidth="28800" windowHeight="12300" tabRatio="799"/>
  </bookViews>
  <sheets>
    <sheet name="FY18-19 ALL CU" sheetId="20" r:id="rId1"/>
    <sheet name="Anschutz" sheetId="21" r:id="rId2"/>
    <sheet name="Boulder" sheetId="22" r:id="rId3"/>
    <sheet name="Denver" sheetId="23" r:id="rId4"/>
    <sheet name="UCCS" sheetId="24" r:id="rId5"/>
    <sheet name="System Administration" sheetId="25" r:id="rId6"/>
  </sheets>
  <definedNames>
    <definedName name="________________FMT10" localSheetId="2">#REF!</definedName>
    <definedName name="________________FMT10" localSheetId="5">#REF!</definedName>
    <definedName name="________________FMT10">#REF!</definedName>
    <definedName name="________________FMT100" localSheetId="2">#REF!</definedName>
    <definedName name="________________FMT100" localSheetId="5">#REF!</definedName>
    <definedName name="________________FMT100">#REF!</definedName>
    <definedName name="________________FMT1100">#REF!</definedName>
    <definedName name="________________FMT1200">#REF!</definedName>
    <definedName name="________________FMT1300">#REF!</definedName>
    <definedName name="________________FMT1400">#REF!</definedName>
    <definedName name="________________FMT15">#REF!</definedName>
    <definedName name="________________FMT1500">#REF!</definedName>
    <definedName name="________________FMT1600">#REF!</definedName>
    <definedName name="________________FMT1700">#REF!</definedName>
    <definedName name="________________FMT1800">#REF!</definedName>
    <definedName name="________________FMT1900">#REF!</definedName>
    <definedName name="________________FMT20">#REF!</definedName>
    <definedName name="________________FMT2000">#REF!</definedName>
    <definedName name="________________FMT30">#REF!</definedName>
    <definedName name="________________FMT410">#REF!</definedName>
    <definedName name="________________FMT411">#REF!</definedName>
    <definedName name="________________FMT600">#REF!</definedName>
    <definedName name="________________FMT9100">#REF!</definedName>
    <definedName name="________________FMT9999">#REF!</definedName>
    <definedName name="______________FMT10">#REF!</definedName>
    <definedName name="______________FMT100">#REF!</definedName>
    <definedName name="______________FMT1100">#REF!</definedName>
    <definedName name="______________FMT1200">#REF!</definedName>
    <definedName name="______________FMT1300">#REF!</definedName>
    <definedName name="______________FMT1400">#REF!</definedName>
    <definedName name="______________FMT15">#REF!</definedName>
    <definedName name="______________FMT1500">#REF!</definedName>
    <definedName name="______________FMT1600">#REF!</definedName>
    <definedName name="______________FMT1700">#REF!</definedName>
    <definedName name="______________FMT1800">#REF!</definedName>
    <definedName name="______________FMT1900">#REF!</definedName>
    <definedName name="______________FMT20">#REF!</definedName>
    <definedName name="______________FMT2000">#REF!</definedName>
    <definedName name="______________FMT30">#REF!</definedName>
    <definedName name="______________FMT410">#REF!</definedName>
    <definedName name="______________FMT411">#REF!</definedName>
    <definedName name="______________FMT600">#REF!</definedName>
    <definedName name="______________FMT9100">#REF!</definedName>
    <definedName name="______________FMT9999">#REF!</definedName>
    <definedName name="______FMT10">#REF!</definedName>
    <definedName name="______FMT100">#REF!</definedName>
    <definedName name="______FMT1100">#REF!</definedName>
    <definedName name="______FMT1200">#REF!</definedName>
    <definedName name="______FMT1300">#REF!</definedName>
    <definedName name="______FMT1400">#REF!</definedName>
    <definedName name="______FMT15">#REF!</definedName>
    <definedName name="______FMT1500">#REF!</definedName>
    <definedName name="______FMT1600">#REF!</definedName>
    <definedName name="______FMT1700">#REF!</definedName>
    <definedName name="______FMT1800">#REF!</definedName>
    <definedName name="______FMT1900">#REF!</definedName>
    <definedName name="______FMT20">#REF!</definedName>
    <definedName name="______FMT2000">#REF!</definedName>
    <definedName name="______FMT30">#REF!</definedName>
    <definedName name="______FMT410">#REF!</definedName>
    <definedName name="______FMT411">#REF!</definedName>
    <definedName name="______FMT600">#REF!</definedName>
    <definedName name="______FMT9100">#REF!</definedName>
    <definedName name="______FMT9999">#REF!</definedName>
    <definedName name="_____FMT10" localSheetId="1">Anschutz!#REF!</definedName>
    <definedName name="_____FMT10" localSheetId="2">Boulder!#REF!</definedName>
    <definedName name="_____FMT10" localSheetId="3">Denver!#REF!</definedName>
    <definedName name="_____FMT10" localSheetId="5">'System Administration'!#REF!</definedName>
    <definedName name="_____FMT10" localSheetId="4">UCCS!#REF!</definedName>
    <definedName name="_____FMT10">#REF!</definedName>
    <definedName name="_____FMT100" localSheetId="1">Anschutz!#REF!</definedName>
    <definedName name="_____FMT100" localSheetId="2">Boulder!#REF!</definedName>
    <definedName name="_____FMT100" localSheetId="3">Denver!#REF!</definedName>
    <definedName name="_____FMT100" localSheetId="5">'System Administration'!#REF!</definedName>
    <definedName name="_____FMT100" localSheetId="4">UCCS!#REF!</definedName>
    <definedName name="_____FMT100">#REF!</definedName>
    <definedName name="_____FMT1100" localSheetId="1">Anschutz!$A$500:$K$534</definedName>
    <definedName name="_____FMT1100" localSheetId="2">Boulder!$A$500:$K$534</definedName>
    <definedName name="_____FMT1100" localSheetId="3">Denver!$A$500:$K$534</definedName>
    <definedName name="_____FMT1100" localSheetId="5">'System Administration'!$A$500:$K$534</definedName>
    <definedName name="_____FMT1100" localSheetId="4">UCCS!$A$500:$K$534</definedName>
    <definedName name="_____FMT1100">#REF!</definedName>
    <definedName name="_____FMT1200" localSheetId="1">Anschutz!#REF!</definedName>
    <definedName name="_____FMT1200" localSheetId="2">Boulder!#REF!</definedName>
    <definedName name="_____FMT1200" localSheetId="3">Denver!#REF!</definedName>
    <definedName name="_____FMT1200" localSheetId="5">'System Administration'!#REF!</definedName>
    <definedName name="_____FMT1200" localSheetId="4">UCCS!#REF!</definedName>
    <definedName name="_____FMT1200">#REF!</definedName>
    <definedName name="_____FMT1300" localSheetId="1">Anschutz!$A$576:$K$610</definedName>
    <definedName name="_____FMT1300" localSheetId="2">Boulder!$A$576:$K$610</definedName>
    <definedName name="_____FMT1300" localSheetId="3">Denver!$A$576:$K$610</definedName>
    <definedName name="_____FMT1300" localSheetId="5">'System Administration'!$A$576:$K$610</definedName>
    <definedName name="_____FMT1300" localSheetId="4">UCCS!$A$576:$K$610</definedName>
    <definedName name="_____FMT1300">#REF!</definedName>
    <definedName name="_____FMT1400" localSheetId="1">Anschutz!$A$613:$K$646</definedName>
    <definedName name="_____FMT1400" localSheetId="2">Boulder!$A$613:$K$646</definedName>
    <definedName name="_____FMT1400" localSheetId="3">Denver!$A$613:$K$646</definedName>
    <definedName name="_____FMT1400" localSheetId="5">'System Administration'!$A$613:$K$646</definedName>
    <definedName name="_____FMT1400" localSheetId="4">UCCS!$A$613:$K$646</definedName>
    <definedName name="_____FMT1400">#REF!</definedName>
    <definedName name="_____FMT15" localSheetId="1">Anschutz!#REF!</definedName>
    <definedName name="_____FMT15" localSheetId="2">Boulder!#REF!</definedName>
    <definedName name="_____FMT15" localSheetId="3">Denver!#REF!</definedName>
    <definedName name="_____FMT15" localSheetId="5">'System Administration'!#REF!</definedName>
    <definedName name="_____FMT15" localSheetId="4">UCCS!#REF!</definedName>
    <definedName name="_____FMT15">#REF!</definedName>
    <definedName name="_____FMT1500" localSheetId="1">Anschutz!$A$650:$K$684</definedName>
    <definedName name="_____FMT1500" localSheetId="2">Boulder!$A$650:$K$684</definedName>
    <definedName name="_____FMT1500" localSheetId="3">Denver!$A$650:$K$684</definedName>
    <definedName name="_____FMT1500" localSheetId="5">'System Administration'!$A$650:$K$684</definedName>
    <definedName name="_____FMT1500" localSheetId="4">UCCS!$A$650:$K$684</definedName>
    <definedName name="_____FMT1500">#REF!</definedName>
    <definedName name="_____FMT1600" localSheetId="1">Anschutz!$A$688:$K$721</definedName>
    <definedName name="_____FMT1600" localSheetId="2">Boulder!$A$688:$K$721</definedName>
    <definedName name="_____FMT1600" localSheetId="3">Denver!$A$688:$K$721</definedName>
    <definedName name="_____FMT1600" localSheetId="5">'System Administration'!$A$688:$K$721</definedName>
    <definedName name="_____FMT1600" localSheetId="4">UCCS!$A$688:$K$721</definedName>
    <definedName name="_____FMT1600">#REF!</definedName>
    <definedName name="_____FMT1700" localSheetId="1">Anschutz!$A$724:$K$760</definedName>
    <definedName name="_____FMT1700" localSheetId="2">Boulder!$A$724:$K$760</definedName>
    <definedName name="_____FMT1700" localSheetId="3">Denver!$A$724:$K$760</definedName>
    <definedName name="_____FMT1700" localSheetId="5">'System Administration'!$A$724:$K$760</definedName>
    <definedName name="_____FMT1700" localSheetId="4">UCCS!$A$724:$K$760</definedName>
    <definedName name="_____FMT1700">#REF!</definedName>
    <definedName name="_____FMT1800" localSheetId="1">Anschutz!$A$762:$K$796</definedName>
    <definedName name="_____FMT1800" localSheetId="2">Boulder!$A$762:$K$796</definedName>
    <definedName name="_____FMT1800" localSheetId="3">Denver!$A$762:$K$796</definedName>
    <definedName name="_____FMT1800" localSheetId="5">'System Administration'!$A$762:$K$796</definedName>
    <definedName name="_____FMT1800" localSheetId="4">UCCS!$A$762:$K$796</definedName>
    <definedName name="_____FMT1800">#REF!</definedName>
    <definedName name="_____FMT1900" localSheetId="1">Anschutz!$A$835:$K$835</definedName>
    <definedName name="_____FMT1900" localSheetId="2">Boulder!$A$835:$K$835</definedName>
    <definedName name="_____FMT1900" localSheetId="3">Denver!$A$835:$K$835</definedName>
    <definedName name="_____FMT1900" localSheetId="5">'System Administration'!$A$835:$K$835</definedName>
    <definedName name="_____FMT1900" localSheetId="4">UCCS!$A$835:$K$835</definedName>
    <definedName name="_____FMT1900">#REF!</definedName>
    <definedName name="_____FMT20" localSheetId="1">Anschutz!$A$83:$K$117</definedName>
    <definedName name="_____FMT20" localSheetId="2">Boulder!$A$83:$K$117</definedName>
    <definedName name="_____FMT20" localSheetId="3">Denver!$A$83:$K$117</definedName>
    <definedName name="_____FMT20" localSheetId="5">'System Administration'!$A$83:$K$117</definedName>
    <definedName name="_____FMT20" localSheetId="4">UCCS!$A$83:$K$117</definedName>
    <definedName name="_____FMT20">#REF!</definedName>
    <definedName name="_____FMT2000" localSheetId="1">Anschutz!$A$837:$K$869</definedName>
    <definedName name="_____FMT2000" localSheetId="2">Boulder!$A$837:$K$869</definedName>
    <definedName name="_____FMT2000" localSheetId="3">Denver!$A$837:$K$869</definedName>
    <definedName name="_____FMT2000" localSheetId="5">'System Administration'!$A$837:$K$869</definedName>
    <definedName name="_____FMT2000" localSheetId="4">UCCS!$A$837:$K$869</definedName>
    <definedName name="_____FMT2000">#REF!</definedName>
    <definedName name="_____FMT30" localSheetId="1">Anschutz!#REF!</definedName>
    <definedName name="_____FMT30" localSheetId="2">Boulder!#REF!</definedName>
    <definedName name="_____FMT30" localSheetId="3">Denver!#REF!</definedName>
    <definedName name="_____FMT30" localSheetId="5">'System Administration'!#REF!</definedName>
    <definedName name="_____FMT30" localSheetId="4">UCCS!#REF!</definedName>
    <definedName name="_____FMT30">#REF!</definedName>
    <definedName name="_____FMT410" localSheetId="1">Anschutz!#REF!</definedName>
    <definedName name="_____FMT410" localSheetId="2">Boulder!#REF!</definedName>
    <definedName name="_____FMT410" localSheetId="3">Denver!#REF!</definedName>
    <definedName name="_____FMT410" localSheetId="5">'System Administration'!#REF!</definedName>
    <definedName name="_____FMT410" localSheetId="4">UCCS!#REF!</definedName>
    <definedName name="_____FMT410">#REF!</definedName>
    <definedName name="_____FMT411" localSheetId="1">Anschutz!#REF!</definedName>
    <definedName name="_____FMT411" localSheetId="2">Boulder!#REF!</definedName>
    <definedName name="_____FMT411" localSheetId="3">Denver!#REF!</definedName>
    <definedName name="_____FMT411" localSheetId="5">'System Administration'!#REF!</definedName>
    <definedName name="_____FMT411" localSheetId="4">UCCS!#REF!</definedName>
    <definedName name="_____FMT411">#REF!</definedName>
    <definedName name="_____FMT600" localSheetId="1">Anschutz!#REF!</definedName>
    <definedName name="_____FMT600" localSheetId="2">Boulder!#REF!</definedName>
    <definedName name="_____FMT600" localSheetId="3">Denver!#REF!</definedName>
    <definedName name="_____FMT600" localSheetId="5">'System Administration'!#REF!</definedName>
    <definedName name="_____FMT600" localSheetId="4">UCCS!#REF!</definedName>
    <definedName name="_____FMT600">#REF!</definedName>
    <definedName name="_____FMT9100" localSheetId="1">Anschutz!#REF!</definedName>
    <definedName name="_____FMT9100" localSheetId="2">Boulder!#REF!</definedName>
    <definedName name="_____FMT9100" localSheetId="3">Denver!#REF!</definedName>
    <definedName name="_____FMT9100" localSheetId="5">'System Administration'!#REF!</definedName>
    <definedName name="_____FMT9100" localSheetId="4">UCCS!#REF!</definedName>
    <definedName name="_____FMT9100">#REF!</definedName>
    <definedName name="_____FMT9999" localSheetId="1">Anschutz!#REF!</definedName>
    <definedName name="_____FMT9999" localSheetId="2">Boulder!#REF!</definedName>
    <definedName name="_____FMT9999" localSheetId="3">Denver!#REF!</definedName>
    <definedName name="_____FMT9999" localSheetId="5">'System Administration'!#REF!</definedName>
    <definedName name="_____FMT9999" localSheetId="4">UCCS!#REF!</definedName>
    <definedName name="_____FMT9999">#REF!</definedName>
    <definedName name="____FMT10">#REF!</definedName>
    <definedName name="____FMT100">#REF!</definedName>
    <definedName name="____FMT1100">#REF!</definedName>
    <definedName name="____FMT1200">#REF!</definedName>
    <definedName name="____FMT1300">#REF!</definedName>
    <definedName name="____FMT1400">#REF!</definedName>
    <definedName name="____FMT15">#REF!</definedName>
    <definedName name="____FMT1500">#REF!</definedName>
    <definedName name="____FMT1600">#REF!</definedName>
    <definedName name="____FMT1700">#REF!</definedName>
    <definedName name="____FMT1800">#REF!</definedName>
    <definedName name="____FMT1900">#REF!</definedName>
    <definedName name="____FMT20">#REF!</definedName>
    <definedName name="____FMT2000">#REF!</definedName>
    <definedName name="____FMT30">#REF!</definedName>
    <definedName name="____FMT410">#REF!</definedName>
    <definedName name="____FMT411">#REF!</definedName>
    <definedName name="____FMT600">#REF!</definedName>
    <definedName name="____FMT9100">#REF!</definedName>
    <definedName name="____FMT9999">#REF!</definedName>
    <definedName name="___FMT10">#REF!</definedName>
    <definedName name="___FMT100">#REF!</definedName>
    <definedName name="___FMT1100">#REF!</definedName>
    <definedName name="___FMT1200">#REF!</definedName>
    <definedName name="___FMT1300">#REF!</definedName>
    <definedName name="___FMT1400">#REF!</definedName>
    <definedName name="___FMT15">#REF!</definedName>
    <definedName name="___FMT1500">#REF!</definedName>
    <definedName name="___FMT1600">#REF!</definedName>
    <definedName name="___FMT1700">#REF!</definedName>
    <definedName name="___FMT1800">#REF!</definedName>
    <definedName name="___FMT1900">#REF!</definedName>
    <definedName name="___FMT20">#REF!</definedName>
    <definedName name="___FMT2000">#REF!</definedName>
    <definedName name="___FMT30">#REF!</definedName>
    <definedName name="___FMT410">#REF!</definedName>
    <definedName name="___FMT411">#REF!</definedName>
    <definedName name="___FMT600">#REF!</definedName>
    <definedName name="___FMT9100">#REF!</definedName>
    <definedName name="___FMT9999">#REF!</definedName>
    <definedName name="__FMT10">#REF!</definedName>
    <definedName name="__FMT100">#REF!</definedName>
    <definedName name="__FMT1100">#REF!</definedName>
    <definedName name="__FMT1200">#REF!</definedName>
    <definedName name="__FMT1300">#REF!</definedName>
    <definedName name="__FMT1400">#REF!</definedName>
    <definedName name="__FMT15">#REF!</definedName>
    <definedName name="__FMT1500">#REF!</definedName>
    <definedName name="__FMT1600">#REF!</definedName>
    <definedName name="__FMT1700">#REF!</definedName>
    <definedName name="__FMT1800">#REF!</definedName>
    <definedName name="__FMT1900">#REF!</definedName>
    <definedName name="__FMT20">#REF!</definedName>
    <definedName name="__FMT2000">#REF!</definedName>
    <definedName name="__FMT30">#REF!</definedName>
    <definedName name="__FMT410">#REF!</definedName>
    <definedName name="__FMT411">#REF!</definedName>
    <definedName name="__FMT600">#REF!</definedName>
    <definedName name="__FMT9100">#REF!</definedName>
    <definedName name="__FMT9999">#REF!</definedName>
    <definedName name="_Fill" localSheetId="1" hidden="1">Anschutz!#REF!</definedName>
    <definedName name="_Fill" localSheetId="2" hidden="1">Boulder!#REF!</definedName>
    <definedName name="_Fill" localSheetId="3" hidden="1">Denver!#REF!</definedName>
    <definedName name="_Fill" localSheetId="0" hidden="1">'FY18-19 ALL CU'!#REF!</definedName>
    <definedName name="_Fill" localSheetId="5" hidden="1">'System Administration'!#REF!</definedName>
    <definedName name="_Fill" localSheetId="4" hidden="1">UCCS!#REF!</definedName>
    <definedName name="_Fill" hidden="1">#REF!</definedName>
    <definedName name="_FMT10">#REF!</definedName>
    <definedName name="_FMT100">#REF!</definedName>
    <definedName name="_FMT1100">#REF!</definedName>
    <definedName name="_FMT1200">#REF!</definedName>
    <definedName name="_FMT1300">#REF!</definedName>
    <definedName name="_FMT1400">#REF!</definedName>
    <definedName name="_FMT15">#REF!</definedName>
    <definedName name="_FMT1500">#REF!</definedName>
    <definedName name="_FMT1600">#REF!</definedName>
    <definedName name="_FMT1700">#REF!</definedName>
    <definedName name="_FMT1800">#REF!</definedName>
    <definedName name="_FMT1900">#REF!</definedName>
    <definedName name="_FMT20">#REF!</definedName>
    <definedName name="_FMT2000">#REF!</definedName>
    <definedName name="_FMT30">#REF!</definedName>
    <definedName name="_FMT410">#REF!</definedName>
    <definedName name="_FMT411">#REF!</definedName>
    <definedName name="_FMT600">#REF!</definedName>
    <definedName name="_FMT9100">#REF!</definedName>
    <definedName name="_FMT9999">#REF!</definedName>
    <definedName name="_Regression_Int" localSheetId="1" hidden="1">1</definedName>
    <definedName name="_Regression_Int" localSheetId="2" hidden="1">1</definedName>
    <definedName name="_Regression_Int" localSheetId="3" hidden="1">1</definedName>
    <definedName name="_Regression_Int" localSheetId="0" hidden="1">1</definedName>
    <definedName name="_Regression_Int" localSheetId="5" hidden="1">1</definedName>
    <definedName name="_Regression_Int" localSheetId="4" hidden="1">1</definedName>
    <definedName name="FMT35NR" localSheetId="1">Anschutz!#REF!</definedName>
    <definedName name="FMT35NR" localSheetId="2">Boulder!#REF!</definedName>
    <definedName name="FMT35NR" localSheetId="3">Denver!#REF!</definedName>
    <definedName name="FMT35NR" localSheetId="0">'FY18-19 ALL CU'!#REF!</definedName>
    <definedName name="FMT35NR" localSheetId="5">'System Administration'!#REF!</definedName>
    <definedName name="FMT35NR" localSheetId="4">UCCS!#REF!</definedName>
    <definedName name="FMT35NR">#REF!</definedName>
    <definedName name="FMT35R" localSheetId="1">Anschutz!#REF!</definedName>
    <definedName name="FMT35R" localSheetId="2">Boulder!#REF!</definedName>
    <definedName name="FMT35R" localSheetId="3">Denver!#REF!</definedName>
    <definedName name="FMT35R" localSheetId="0">'FY18-19 ALL CU'!#REF!</definedName>
    <definedName name="FMT35R" localSheetId="5">'System Administration'!#REF!</definedName>
    <definedName name="FMT35R" localSheetId="4">UCCS!#REF!</definedName>
    <definedName name="FMT35R">#REF!</definedName>
    <definedName name="OLE_LINK1" localSheetId="1">Anschutz!#REF!</definedName>
    <definedName name="OLE_LINK1" localSheetId="2">Boulder!#REF!</definedName>
    <definedName name="OLE_LINK1" localSheetId="3">Denver!#REF!</definedName>
    <definedName name="OLE_LINK1" localSheetId="0">'FY18-19 ALL CU'!#REF!</definedName>
    <definedName name="OLE_LINK1" localSheetId="5">'System Administration'!#REF!</definedName>
    <definedName name="OLE_LINK1" localSheetId="4">UCCS!#REF!</definedName>
    <definedName name="_xlnm.Print_Area" localSheetId="1">Anschutz!$A$1:$K$870</definedName>
    <definedName name="_xlnm.Print_Area" localSheetId="2">Boulder!$A$1:$K$870</definedName>
    <definedName name="_xlnm.Print_Area" localSheetId="3">Denver!$A$1:$K$870</definedName>
    <definedName name="_xlnm.Print_Area" localSheetId="0">'FY18-19 ALL CU'!$A$1:$N$116</definedName>
    <definedName name="_xlnm.Print_Area" localSheetId="5">'System Administration'!$A$1:$K$870</definedName>
    <definedName name="_xlnm.Print_Area" localSheetId="4">UCCS!$A$1:$K$870</definedName>
    <definedName name="Print_Area_MI" localSheetId="1">Anschutz!#REF!</definedName>
    <definedName name="Print_Area_MI" localSheetId="2">Boulder!#REF!</definedName>
    <definedName name="Print_Area_MI" localSheetId="3">Denver!#REF!</definedName>
    <definedName name="Print_Area_MI" localSheetId="0">'FY18-19 ALL CU'!#REF!</definedName>
    <definedName name="Print_Area_MI" localSheetId="5">'System Administration'!#REF!</definedName>
    <definedName name="Print_Area_MI" localSheetId="4">UCCS!#REF!</definedName>
    <definedName name="Z_222FA437_EC2F_4F07_AE1F_8F0EC9F68917_.wvu.PrintArea" localSheetId="1" hidden="1">Anschutz!$A$1:$K$870</definedName>
    <definedName name="Z_8B8CF0AF_5A0A_481B_8219_1E398A5C0D85_.wvu.PrintArea" localSheetId="1" hidden="1">Anschutz!$A$1:$K$870</definedName>
    <definedName name="Z_9274F36A_09BF_410C_A257_1FB682BB28AB_.wvu.PrintArea" localSheetId="1" hidden="1">Anschutz!$A$1:$K$870</definedName>
    <definedName name="Z_A1B9F0C2_8630_454C_9413_3618507156E5_.wvu.PrintArea" localSheetId="1" hidden="1">Anschutz!$A$1:$K$870</definedName>
    <definedName name="Z_D028DFDC_5EF9_482E_8A0A_AC5D545B3BD7_.wvu.PrintArea" localSheetId="3" hidden="1">Denver!$A$1:$K$870</definedName>
    <definedName name="Z_F0282DFC_3509_46F1_A0DF_D11BCAF5D5FC_.wvu.PrintArea" localSheetId="3" hidden="1">Denver!$A$1:$K$870</definedName>
    <definedName name="Z_F940B6A9_542B_4FEB_A58C_2A4CCE97D270_.wvu.PrintArea" localSheetId="3" hidden="1">Denver!$A$1:$K$870</definedName>
  </definedNames>
  <calcPr calcId="162913"/>
</workbook>
</file>

<file path=xl/calcChain.xml><?xml version="1.0" encoding="utf-8"?>
<calcChain xmlns="http://schemas.openxmlformats.org/spreadsheetml/2006/main">
  <c r="K868" i="25" l="1"/>
  <c r="H868" i="25"/>
  <c r="K865" i="25"/>
  <c r="H865" i="25"/>
  <c r="K854" i="25"/>
  <c r="H854" i="25"/>
  <c r="K839" i="25"/>
  <c r="C839" i="25"/>
  <c r="A839" i="25"/>
  <c r="A837" i="25"/>
  <c r="K832" i="25"/>
  <c r="J832" i="25"/>
  <c r="H832" i="25"/>
  <c r="G832" i="25"/>
  <c r="K821" i="25"/>
  <c r="J821" i="25"/>
  <c r="H821" i="25"/>
  <c r="G821" i="25"/>
  <c r="K819" i="25"/>
  <c r="J819" i="25"/>
  <c r="H819" i="25"/>
  <c r="G819" i="25"/>
  <c r="K815" i="25"/>
  <c r="J815" i="25"/>
  <c r="H815" i="25"/>
  <c r="G815" i="25"/>
  <c r="K802" i="25"/>
  <c r="C802" i="25"/>
  <c r="A802" i="25"/>
  <c r="A800" i="25"/>
  <c r="K794" i="25"/>
  <c r="H794" i="25"/>
  <c r="E774" i="25"/>
  <c r="E775" i="25" s="1"/>
  <c r="E776" i="25" s="1"/>
  <c r="E777" i="25" s="1"/>
  <c r="E778" i="25" s="1"/>
  <c r="E779" i="25" s="1"/>
  <c r="E780" i="25" s="1"/>
  <c r="E781" i="25" s="1"/>
  <c r="E782" i="25" s="1"/>
  <c r="E783" i="25" s="1"/>
  <c r="E784" i="25" s="1"/>
  <c r="E785" i="25" s="1"/>
  <c r="E786" i="25" s="1"/>
  <c r="E787" i="25" s="1"/>
  <c r="E773" i="25"/>
  <c r="E772" i="25"/>
  <c r="A772" i="25"/>
  <c r="A773" i="25" s="1"/>
  <c r="A774" i="25" s="1"/>
  <c r="A775" i="25" s="1"/>
  <c r="A776" i="25" s="1"/>
  <c r="A777" i="25" s="1"/>
  <c r="A778" i="25" s="1"/>
  <c r="A779" i="25" s="1"/>
  <c r="A780" i="25" s="1"/>
  <c r="A781" i="25" s="1"/>
  <c r="A782" i="25" s="1"/>
  <c r="A783" i="25" s="1"/>
  <c r="A784" i="25" s="1"/>
  <c r="A785" i="25" s="1"/>
  <c r="A786" i="25" s="1"/>
  <c r="A787" i="25" s="1"/>
  <c r="E771" i="25"/>
  <c r="A771" i="25"/>
  <c r="E770" i="25"/>
  <c r="A770" i="25"/>
  <c r="K764" i="25"/>
  <c r="C764" i="25"/>
  <c r="A764" i="25"/>
  <c r="A762" i="25"/>
  <c r="K757" i="25"/>
  <c r="J757" i="25"/>
  <c r="H757" i="25"/>
  <c r="G757" i="25"/>
  <c r="K746" i="25"/>
  <c r="J746" i="25"/>
  <c r="H746" i="25"/>
  <c r="G746" i="25"/>
  <c r="K744" i="25"/>
  <c r="J744" i="25"/>
  <c r="H744" i="25"/>
  <c r="G744" i="25"/>
  <c r="K739" i="25"/>
  <c r="J739" i="25"/>
  <c r="H739" i="25"/>
  <c r="G739" i="25"/>
  <c r="K727" i="25"/>
  <c r="C727" i="25"/>
  <c r="A727" i="25"/>
  <c r="A725" i="25"/>
  <c r="K720" i="25"/>
  <c r="J720" i="25"/>
  <c r="H720" i="25"/>
  <c r="G720" i="25"/>
  <c r="G95" i="25" s="1"/>
  <c r="K709" i="25"/>
  <c r="J709" i="25"/>
  <c r="H709" i="25"/>
  <c r="G709" i="25"/>
  <c r="K707" i="25"/>
  <c r="J707" i="25"/>
  <c r="H707" i="25"/>
  <c r="G707" i="25"/>
  <c r="K702" i="25"/>
  <c r="J702" i="25"/>
  <c r="H702" i="25"/>
  <c r="G702" i="25"/>
  <c r="K690" i="25"/>
  <c r="C690" i="25"/>
  <c r="A690" i="25"/>
  <c r="A688" i="25"/>
  <c r="K683" i="25"/>
  <c r="H683" i="25"/>
  <c r="G683" i="25"/>
  <c r="K672" i="25"/>
  <c r="J672" i="25"/>
  <c r="J683" i="25" s="1"/>
  <c r="J94" i="25" s="1"/>
  <c r="H672" i="25"/>
  <c r="G672" i="25"/>
  <c r="K670" i="25"/>
  <c r="J670" i="25"/>
  <c r="H670" i="25"/>
  <c r="G670" i="25"/>
  <c r="K665" i="25"/>
  <c r="J665" i="25"/>
  <c r="H665" i="25"/>
  <c r="G665" i="25"/>
  <c r="K653" i="25"/>
  <c r="C653" i="25"/>
  <c r="A653" i="25"/>
  <c r="A651" i="25"/>
  <c r="K646" i="25"/>
  <c r="J646" i="25"/>
  <c r="H646" i="25"/>
  <c r="K635" i="25"/>
  <c r="J635" i="25"/>
  <c r="H635" i="25"/>
  <c r="G635" i="25"/>
  <c r="G646" i="25" s="1"/>
  <c r="G93" i="25" s="1"/>
  <c r="K633" i="25"/>
  <c r="J633" i="25"/>
  <c r="H633" i="25"/>
  <c r="G633" i="25"/>
  <c r="K628" i="25"/>
  <c r="J628" i="25"/>
  <c r="H628" i="25"/>
  <c r="G628" i="25"/>
  <c r="K616" i="25"/>
  <c r="C616" i="25"/>
  <c r="A616" i="25"/>
  <c r="A614" i="25"/>
  <c r="K609" i="25"/>
  <c r="J609" i="25"/>
  <c r="J92" i="25" s="1"/>
  <c r="H609" i="25"/>
  <c r="G609" i="25"/>
  <c r="K598" i="25"/>
  <c r="J598" i="25"/>
  <c r="H598" i="25"/>
  <c r="G598" i="25"/>
  <c r="K596" i="25"/>
  <c r="J596" i="25"/>
  <c r="H596" i="25"/>
  <c r="G596" i="25"/>
  <c r="K591" i="25"/>
  <c r="J591" i="25"/>
  <c r="H591" i="25"/>
  <c r="G591" i="25"/>
  <c r="K579" i="25"/>
  <c r="C579" i="25"/>
  <c r="A579" i="25"/>
  <c r="A577" i="25"/>
  <c r="K572" i="25"/>
  <c r="J572" i="25"/>
  <c r="H572" i="25"/>
  <c r="K561" i="25"/>
  <c r="J561" i="25"/>
  <c r="H561" i="25"/>
  <c r="K559" i="25"/>
  <c r="J559" i="25"/>
  <c r="H559" i="25"/>
  <c r="G559" i="25"/>
  <c r="K554" i="25"/>
  <c r="J554" i="25"/>
  <c r="H554" i="25"/>
  <c r="G554" i="25"/>
  <c r="G561" i="25" s="1"/>
  <c r="G572" i="25" s="1"/>
  <c r="G91" i="25" s="1"/>
  <c r="K551" i="25"/>
  <c r="J551" i="25"/>
  <c r="H551" i="25"/>
  <c r="G551" i="25"/>
  <c r="K542" i="25"/>
  <c r="C542" i="25"/>
  <c r="A542" i="25"/>
  <c r="A540" i="25"/>
  <c r="K533" i="25"/>
  <c r="K522" i="25"/>
  <c r="H522" i="25"/>
  <c r="H533" i="25" s="1"/>
  <c r="H90" i="25" s="1"/>
  <c r="H101" i="25" s="1"/>
  <c r="G522" i="25"/>
  <c r="G533" i="25" s="1"/>
  <c r="G90" i="25" s="1"/>
  <c r="K520" i="25"/>
  <c r="J520" i="25"/>
  <c r="H520" i="25"/>
  <c r="G520" i="25"/>
  <c r="K515" i="25"/>
  <c r="J515" i="25"/>
  <c r="J522" i="25" s="1"/>
  <c r="J533" i="25" s="1"/>
  <c r="J90" i="25" s="1"/>
  <c r="H515" i="25"/>
  <c r="G515" i="25"/>
  <c r="K512" i="25"/>
  <c r="J512" i="25"/>
  <c r="H512" i="25"/>
  <c r="G512" i="25"/>
  <c r="K503" i="25"/>
  <c r="C503" i="25"/>
  <c r="A503" i="25"/>
  <c r="A501" i="25"/>
  <c r="K495" i="25"/>
  <c r="H495" i="25"/>
  <c r="A474" i="25"/>
  <c r="A475" i="25" s="1"/>
  <c r="A476" i="25" s="1"/>
  <c r="A477" i="25" s="1"/>
  <c r="A478" i="25" s="1"/>
  <c r="A479" i="25" s="1"/>
  <c r="A480" i="25" s="1"/>
  <c r="A481" i="25" s="1"/>
  <c r="A482" i="25" s="1"/>
  <c r="A483" i="25" s="1"/>
  <c r="A484" i="25" s="1"/>
  <c r="A485" i="25" s="1"/>
  <c r="A486" i="25" s="1"/>
  <c r="A487" i="25" s="1"/>
  <c r="A488" i="25" s="1"/>
  <c r="A489" i="25" s="1"/>
  <c r="A490" i="25" s="1"/>
  <c r="A491" i="25" s="1"/>
  <c r="A492" i="25" s="1"/>
  <c r="A493" i="25" s="1"/>
  <c r="A495" i="25" s="1"/>
  <c r="E473" i="25"/>
  <c r="E474" i="25" s="1"/>
  <c r="E475" i="25" s="1"/>
  <c r="E476" i="25" s="1"/>
  <c r="E477" i="25" s="1"/>
  <c r="E478" i="25" s="1"/>
  <c r="E479" i="25" s="1"/>
  <c r="E480" i="25" s="1"/>
  <c r="E481" i="25" s="1"/>
  <c r="E482" i="25" s="1"/>
  <c r="E483" i="25" s="1"/>
  <c r="E484" i="25" s="1"/>
  <c r="E485" i="25" s="1"/>
  <c r="E486" i="25" s="1"/>
  <c r="E487" i="25" s="1"/>
  <c r="E488" i="25" s="1"/>
  <c r="E489" i="25" s="1"/>
  <c r="E490" i="25" s="1"/>
  <c r="E491" i="25" s="1"/>
  <c r="E492" i="25" s="1"/>
  <c r="E493" i="25" s="1"/>
  <c r="E495" i="25" s="1"/>
  <c r="A473" i="25"/>
  <c r="E472" i="25"/>
  <c r="A472" i="25"/>
  <c r="E471" i="25"/>
  <c r="A471" i="25"/>
  <c r="K465" i="25"/>
  <c r="C465" i="25"/>
  <c r="A465" i="25"/>
  <c r="A463" i="25"/>
  <c r="K451" i="25"/>
  <c r="K444" i="25"/>
  <c r="H444" i="25"/>
  <c r="K412" i="25"/>
  <c r="C412" i="25"/>
  <c r="A412" i="25"/>
  <c r="A410" i="25"/>
  <c r="K399" i="25"/>
  <c r="H399" i="25"/>
  <c r="K392" i="25"/>
  <c r="H392" i="25"/>
  <c r="H383" i="25"/>
  <c r="K360" i="25"/>
  <c r="C360" i="25"/>
  <c r="A360" i="25"/>
  <c r="A358" i="25"/>
  <c r="K352" i="25"/>
  <c r="H352" i="25"/>
  <c r="K327" i="25"/>
  <c r="C327" i="25"/>
  <c r="A327" i="25"/>
  <c r="A325" i="25"/>
  <c r="H317" i="25"/>
  <c r="H315" i="25"/>
  <c r="G315" i="25"/>
  <c r="G317" i="25" s="1"/>
  <c r="H314" i="25"/>
  <c r="G314" i="25"/>
  <c r="H313" i="25"/>
  <c r="G313" i="25"/>
  <c r="H312" i="25"/>
  <c r="G312" i="25"/>
  <c r="H310" i="25"/>
  <c r="G310" i="25"/>
  <c r="H309" i="25"/>
  <c r="G309" i="25"/>
  <c r="H308" i="25"/>
  <c r="G308" i="25"/>
  <c r="H307" i="25"/>
  <c r="G307" i="25"/>
  <c r="H305" i="25"/>
  <c r="G305" i="25"/>
  <c r="H299" i="25"/>
  <c r="G299" i="25"/>
  <c r="E295" i="25"/>
  <c r="A295" i="25"/>
  <c r="E294" i="25"/>
  <c r="A294" i="25"/>
  <c r="H293" i="25"/>
  <c r="G293" i="25"/>
  <c r="E293" i="25"/>
  <c r="A293" i="25"/>
  <c r="E292" i="25"/>
  <c r="A292" i="25"/>
  <c r="E289" i="25"/>
  <c r="A289" i="25"/>
  <c r="E288" i="25"/>
  <c r="A288" i="25"/>
  <c r="H287" i="25"/>
  <c r="G287" i="25"/>
  <c r="E287" i="25"/>
  <c r="A287" i="25"/>
  <c r="E286" i="25"/>
  <c r="A286" i="25"/>
  <c r="E284" i="25"/>
  <c r="A284" i="25"/>
  <c r="E283" i="25"/>
  <c r="A283" i="25"/>
  <c r="K277" i="25"/>
  <c r="C277" i="25"/>
  <c r="A277" i="25"/>
  <c r="A275" i="25"/>
  <c r="F251" i="25"/>
  <c r="E251" i="25"/>
  <c r="D251" i="25"/>
  <c r="F249" i="25"/>
  <c r="E249" i="25"/>
  <c r="D249" i="25"/>
  <c r="F247" i="25"/>
  <c r="F245" i="25"/>
  <c r="F242" i="25"/>
  <c r="E242" i="25"/>
  <c r="D242" i="25"/>
  <c r="F240" i="25"/>
  <c r="F238" i="25"/>
  <c r="F236" i="25"/>
  <c r="I228" i="25"/>
  <c r="C228" i="25"/>
  <c r="A228" i="25"/>
  <c r="A226" i="25"/>
  <c r="H208" i="25"/>
  <c r="H207" i="25"/>
  <c r="H206" i="25"/>
  <c r="H203" i="25"/>
  <c r="H202" i="25"/>
  <c r="H201" i="25"/>
  <c r="K194" i="25"/>
  <c r="H194" i="25"/>
  <c r="K193" i="25"/>
  <c r="H193" i="25"/>
  <c r="K192" i="25"/>
  <c r="H192" i="25"/>
  <c r="K190" i="25"/>
  <c r="H190" i="25"/>
  <c r="K186" i="25"/>
  <c r="H186" i="25"/>
  <c r="K184" i="25"/>
  <c r="H184" i="25"/>
  <c r="K179" i="25"/>
  <c r="K178" i="25"/>
  <c r="K329" i="25" s="1"/>
  <c r="K362" i="25" s="1"/>
  <c r="H178" i="25"/>
  <c r="H279" i="25" s="1"/>
  <c r="H329" i="25" s="1"/>
  <c r="H362" i="25" s="1"/>
  <c r="K176" i="25"/>
  <c r="C176" i="25"/>
  <c r="A176" i="25"/>
  <c r="A174" i="25"/>
  <c r="K145" i="25"/>
  <c r="H145" i="25"/>
  <c r="K131" i="25"/>
  <c r="H131" i="25"/>
  <c r="K129" i="25"/>
  <c r="C129" i="25"/>
  <c r="A129" i="25"/>
  <c r="A127" i="25"/>
  <c r="K119" i="25"/>
  <c r="K117" i="25"/>
  <c r="H117" i="25"/>
  <c r="K114" i="25"/>
  <c r="H114" i="25"/>
  <c r="K113" i="25"/>
  <c r="H113" i="25"/>
  <c r="K112" i="25"/>
  <c r="H112" i="25"/>
  <c r="H119" i="25" s="1"/>
  <c r="H197" i="25" s="1"/>
  <c r="H111" i="25"/>
  <c r="H110" i="25"/>
  <c r="K109" i="25"/>
  <c r="H109" i="25"/>
  <c r="H108" i="25"/>
  <c r="J107" i="25"/>
  <c r="G107" i="25"/>
  <c r="K106" i="25"/>
  <c r="H106" i="25"/>
  <c r="K105" i="25"/>
  <c r="H105" i="25"/>
  <c r="K99" i="25"/>
  <c r="J99" i="25"/>
  <c r="H99" i="25"/>
  <c r="G99" i="25"/>
  <c r="K98" i="25"/>
  <c r="J98" i="25"/>
  <c r="H98" i="25"/>
  <c r="G98" i="25"/>
  <c r="K97" i="25"/>
  <c r="J97" i="25"/>
  <c r="H97" i="25"/>
  <c r="G97" i="25"/>
  <c r="K96" i="25"/>
  <c r="J96" i="25"/>
  <c r="H96" i="25"/>
  <c r="G96" i="25"/>
  <c r="K95" i="25"/>
  <c r="J95" i="25"/>
  <c r="H95" i="25"/>
  <c r="K94" i="25"/>
  <c r="H94" i="25"/>
  <c r="G94" i="25"/>
  <c r="K93" i="25"/>
  <c r="J93" i="25"/>
  <c r="H93" i="25"/>
  <c r="K92" i="25"/>
  <c r="H92" i="25"/>
  <c r="G92" i="25"/>
  <c r="K91" i="25"/>
  <c r="J91" i="25"/>
  <c r="H91" i="25"/>
  <c r="K90" i="25"/>
  <c r="K101" i="25" s="1"/>
  <c r="K87" i="25"/>
  <c r="H87" i="25"/>
  <c r="K85" i="25"/>
  <c r="C85" i="25"/>
  <c r="A85" i="25"/>
  <c r="K42" i="25"/>
  <c r="C42" i="25"/>
  <c r="K868" i="24"/>
  <c r="H868" i="24"/>
  <c r="K865" i="24"/>
  <c r="H865" i="24"/>
  <c r="K854" i="24"/>
  <c r="H854" i="24"/>
  <c r="K839" i="24"/>
  <c r="C839" i="24"/>
  <c r="A839" i="24"/>
  <c r="A837" i="24"/>
  <c r="K832" i="24"/>
  <c r="J832" i="24"/>
  <c r="H832" i="24"/>
  <c r="K821" i="24"/>
  <c r="J821" i="24"/>
  <c r="H821" i="24"/>
  <c r="G821" i="24"/>
  <c r="G832" i="24" s="1"/>
  <c r="G98" i="24" s="1"/>
  <c r="K819" i="24"/>
  <c r="J819" i="24"/>
  <c r="H819" i="24"/>
  <c r="G819" i="24"/>
  <c r="K815" i="24"/>
  <c r="J815" i="24"/>
  <c r="H815" i="24"/>
  <c r="G815" i="24"/>
  <c r="K802" i="24"/>
  <c r="C802" i="24"/>
  <c r="A802" i="24"/>
  <c r="A800" i="24"/>
  <c r="K794" i="24"/>
  <c r="H794" i="24"/>
  <c r="A774" i="24"/>
  <c r="A775" i="24" s="1"/>
  <c r="A776" i="24" s="1"/>
  <c r="A777" i="24" s="1"/>
  <c r="A778" i="24" s="1"/>
  <c r="A779" i="24" s="1"/>
  <c r="A780" i="24" s="1"/>
  <c r="A781" i="24" s="1"/>
  <c r="A782" i="24" s="1"/>
  <c r="A783" i="24" s="1"/>
  <c r="A784" i="24" s="1"/>
  <c r="A785" i="24" s="1"/>
  <c r="A786" i="24" s="1"/>
  <c r="A787" i="24" s="1"/>
  <c r="E773" i="24"/>
  <c r="E774" i="24" s="1"/>
  <c r="E775" i="24" s="1"/>
  <c r="E776" i="24" s="1"/>
  <c r="E777" i="24" s="1"/>
  <c r="E778" i="24" s="1"/>
  <c r="E779" i="24" s="1"/>
  <c r="E780" i="24" s="1"/>
  <c r="E781" i="24" s="1"/>
  <c r="E782" i="24" s="1"/>
  <c r="E783" i="24" s="1"/>
  <c r="E784" i="24" s="1"/>
  <c r="E785" i="24" s="1"/>
  <c r="E786" i="24" s="1"/>
  <c r="E787" i="24" s="1"/>
  <c r="A773" i="24"/>
  <c r="E772" i="24"/>
  <c r="A772" i="24"/>
  <c r="E771" i="24"/>
  <c r="A771" i="24"/>
  <c r="E770" i="24"/>
  <c r="A770" i="24"/>
  <c r="K764" i="24"/>
  <c r="C764" i="24"/>
  <c r="A764" i="24"/>
  <c r="A762" i="24"/>
  <c r="K757" i="24"/>
  <c r="J757" i="24"/>
  <c r="H757" i="24"/>
  <c r="K751" i="24"/>
  <c r="K748" i="24"/>
  <c r="K746" i="24"/>
  <c r="J746" i="24"/>
  <c r="H746" i="24"/>
  <c r="G746" i="24"/>
  <c r="G757" i="24" s="1"/>
  <c r="G96" i="24" s="1"/>
  <c r="K744" i="24"/>
  <c r="J744" i="24"/>
  <c r="H744" i="24"/>
  <c r="G744" i="24"/>
  <c r="K739" i="24"/>
  <c r="J739" i="24"/>
  <c r="H739" i="24"/>
  <c r="G739" i="24"/>
  <c r="K737" i="24"/>
  <c r="K727" i="24"/>
  <c r="C727" i="24"/>
  <c r="A727" i="24"/>
  <c r="A725" i="24"/>
  <c r="J720" i="24"/>
  <c r="G720" i="24"/>
  <c r="K714" i="24"/>
  <c r="K711" i="24"/>
  <c r="J709" i="24"/>
  <c r="H709" i="24"/>
  <c r="H720" i="24" s="1"/>
  <c r="H95" i="24" s="1"/>
  <c r="G709" i="24"/>
  <c r="K707" i="24"/>
  <c r="J707" i="24"/>
  <c r="H707" i="24"/>
  <c r="G707" i="24"/>
  <c r="K706" i="24"/>
  <c r="K705" i="24"/>
  <c r="K702" i="24"/>
  <c r="K709" i="24" s="1"/>
  <c r="K720" i="24" s="1"/>
  <c r="K95" i="24" s="1"/>
  <c r="J702" i="24"/>
  <c r="H702" i="24"/>
  <c r="G702" i="24"/>
  <c r="K701" i="24"/>
  <c r="K700" i="24"/>
  <c r="G700" i="24"/>
  <c r="K690" i="24"/>
  <c r="C690" i="24"/>
  <c r="A690" i="24"/>
  <c r="A688" i="24"/>
  <c r="H683" i="24"/>
  <c r="G683" i="24"/>
  <c r="K677" i="24"/>
  <c r="K674" i="24"/>
  <c r="K672" i="24"/>
  <c r="K683" i="24" s="1"/>
  <c r="K94" i="24" s="1"/>
  <c r="J672" i="24"/>
  <c r="J683" i="24" s="1"/>
  <c r="J94" i="24" s="1"/>
  <c r="H672" i="24"/>
  <c r="G672" i="24"/>
  <c r="K670" i="24"/>
  <c r="J670" i="24"/>
  <c r="H670" i="24"/>
  <c r="G670" i="24"/>
  <c r="K665" i="24"/>
  <c r="J665" i="24"/>
  <c r="H665" i="24"/>
  <c r="G665" i="24"/>
  <c r="K664" i="24"/>
  <c r="K663" i="24"/>
  <c r="G663" i="24"/>
  <c r="K653" i="24"/>
  <c r="C653" i="24"/>
  <c r="A653" i="24"/>
  <c r="A651" i="24"/>
  <c r="K646" i="24"/>
  <c r="J646" i="24"/>
  <c r="K640" i="24"/>
  <c r="K637" i="24"/>
  <c r="K635" i="24"/>
  <c r="J635" i="24"/>
  <c r="H635" i="24"/>
  <c r="H646" i="24" s="1"/>
  <c r="H93" i="24" s="1"/>
  <c r="K633" i="24"/>
  <c r="J633" i="24"/>
  <c r="H633" i="24"/>
  <c r="G633" i="24"/>
  <c r="K628" i="24"/>
  <c r="J628" i="24"/>
  <c r="H628" i="24"/>
  <c r="G628" i="24"/>
  <c r="G635" i="24" s="1"/>
  <c r="G646" i="24" s="1"/>
  <c r="G93" i="24" s="1"/>
  <c r="K627" i="24"/>
  <c r="K626" i="24"/>
  <c r="G626" i="24"/>
  <c r="K616" i="24"/>
  <c r="C616" i="24"/>
  <c r="A616" i="24"/>
  <c r="A614" i="24"/>
  <c r="J609" i="24"/>
  <c r="H609" i="24"/>
  <c r="G609" i="24"/>
  <c r="J598" i="24"/>
  <c r="H598" i="24"/>
  <c r="G598" i="24"/>
  <c r="K596" i="24"/>
  <c r="J596" i="24"/>
  <c r="H596" i="24"/>
  <c r="G596" i="24"/>
  <c r="K591" i="24"/>
  <c r="K598" i="24" s="1"/>
  <c r="K609" i="24" s="1"/>
  <c r="K92" i="24" s="1"/>
  <c r="J591" i="24"/>
  <c r="H591" i="24"/>
  <c r="G591" i="24"/>
  <c r="K590" i="24"/>
  <c r="K589" i="24"/>
  <c r="K579" i="24"/>
  <c r="C579" i="24"/>
  <c r="A579" i="24"/>
  <c r="A577" i="24"/>
  <c r="G572" i="24"/>
  <c r="H561" i="24"/>
  <c r="H572" i="24" s="1"/>
  <c r="H91" i="24" s="1"/>
  <c r="G561" i="24"/>
  <c r="K559" i="24"/>
  <c r="J559" i="24"/>
  <c r="H559" i="24"/>
  <c r="G559" i="24"/>
  <c r="K554" i="24"/>
  <c r="K561" i="24" s="1"/>
  <c r="K572" i="24" s="1"/>
  <c r="K91" i="24" s="1"/>
  <c r="J554" i="24"/>
  <c r="J561" i="24" s="1"/>
  <c r="J572" i="24" s="1"/>
  <c r="J91" i="24" s="1"/>
  <c r="H554" i="24"/>
  <c r="G554" i="24"/>
  <c r="K551" i="24"/>
  <c r="J551" i="24"/>
  <c r="H551" i="24"/>
  <c r="G551" i="24"/>
  <c r="K550" i="24"/>
  <c r="K542" i="24"/>
  <c r="C542" i="24"/>
  <c r="A542" i="24"/>
  <c r="A540" i="24"/>
  <c r="G533" i="24"/>
  <c r="K527" i="24"/>
  <c r="K524" i="24"/>
  <c r="K522" i="24"/>
  <c r="K533" i="24" s="1"/>
  <c r="K90" i="24" s="1"/>
  <c r="J522" i="24"/>
  <c r="J533" i="24" s="1"/>
  <c r="J90" i="24" s="1"/>
  <c r="J101" i="24" s="1"/>
  <c r="G522" i="24"/>
  <c r="K520" i="24"/>
  <c r="J520" i="24"/>
  <c r="H520" i="24"/>
  <c r="G520" i="24"/>
  <c r="H519" i="24"/>
  <c r="H518" i="24"/>
  <c r="K515" i="24"/>
  <c r="J515" i="24"/>
  <c r="H515" i="24"/>
  <c r="H522" i="24" s="1"/>
  <c r="H533" i="24" s="1"/>
  <c r="H90" i="24" s="1"/>
  <c r="H101" i="24" s="1"/>
  <c r="G515" i="24"/>
  <c r="K512" i="24"/>
  <c r="J512" i="24"/>
  <c r="H512" i="24"/>
  <c r="G512" i="24"/>
  <c r="K511" i="24"/>
  <c r="K510" i="24"/>
  <c r="K503" i="24"/>
  <c r="C503" i="24"/>
  <c r="A503" i="24"/>
  <c r="A501" i="24"/>
  <c r="K495" i="24"/>
  <c r="H495" i="24"/>
  <c r="E474" i="24"/>
  <c r="E475" i="24" s="1"/>
  <c r="E476" i="24" s="1"/>
  <c r="E477" i="24" s="1"/>
  <c r="E478" i="24" s="1"/>
  <c r="E479" i="24" s="1"/>
  <c r="E480" i="24" s="1"/>
  <c r="E481" i="24" s="1"/>
  <c r="E482" i="24" s="1"/>
  <c r="E483" i="24" s="1"/>
  <c r="E484" i="24" s="1"/>
  <c r="E485" i="24" s="1"/>
  <c r="E486" i="24" s="1"/>
  <c r="E487" i="24" s="1"/>
  <c r="E488" i="24" s="1"/>
  <c r="E489" i="24" s="1"/>
  <c r="E490" i="24" s="1"/>
  <c r="E491" i="24" s="1"/>
  <c r="E492" i="24" s="1"/>
  <c r="E493" i="24" s="1"/>
  <c r="E495" i="24" s="1"/>
  <c r="A474" i="24"/>
  <c r="A475" i="24" s="1"/>
  <c r="A476" i="24" s="1"/>
  <c r="A477" i="24" s="1"/>
  <c r="A478" i="24" s="1"/>
  <c r="A479" i="24" s="1"/>
  <c r="A480" i="24" s="1"/>
  <c r="A481" i="24" s="1"/>
  <c r="A482" i="24" s="1"/>
  <c r="A483" i="24" s="1"/>
  <c r="A484" i="24" s="1"/>
  <c r="A485" i="24" s="1"/>
  <c r="A486" i="24" s="1"/>
  <c r="A487" i="24" s="1"/>
  <c r="A488" i="24" s="1"/>
  <c r="A489" i="24" s="1"/>
  <c r="A490" i="24" s="1"/>
  <c r="A491" i="24" s="1"/>
  <c r="A492" i="24" s="1"/>
  <c r="A493" i="24" s="1"/>
  <c r="A495" i="24" s="1"/>
  <c r="E473" i="24"/>
  <c r="A473" i="24"/>
  <c r="E472" i="24"/>
  <c r="A472" i="24"/>
  <c r="E471" i="24"/>
  <c r="A471" i="24"/>
  <c r="K465" i="24"/>
  <c r="C465" i="24"/>
  <c r="A465" i="24"/>
  <c r="A463" i="24"/>
  <c r="K451" i="24"/>
  <c r="K444" i="24"/>
  <c r="H444" i="24"/>
  <c r="K412" i="24"/>
  <c r="C412" i="24"/>
  <c r="A412" i="24"/>
  <c r="A410" i="24"/>
  <c r="K399" i="24"/>
  <c r="H399" i="24"/>
  <c r="K392" i="24"/>
  <c r="H392" i="24"/>
  <c r="H384" i="24"/>
  <c r="H382" i="24"/>
  <c r="K360" i="24"/>
  <c r="C360" i="24"/>
  <c r="A360" i="24"/>
  <c r="A358" i="24"/>
  <c r="K352" i="24"/>
  <c r="H352" i="24"/>
  <c r="K327" i="24"/>
  <c r="C327" i="24"/>
  <c r="A327" i="24"/>
  <c r="A325" i="24"/>
  <c r="H315" i="24"/>
  <c r="G315" i="24"/>
  <c r="G314" i="24"/>
  <c r="G317" i="24" s="1"/>
  <c r="G313" i="24"/>
  <c r="H312" i="24"/>
  <c r="G312" i="24"/>
  <c r="H310" i="24"/>
  <c r="G310" i="24"/>
  <c r="G309" i="24"/>
  <c r="H308" i="24"/>
  <c r="G308" i="24"/>
  <c r="H307" i="24"/>
  <c r="G307" i="24"/>
  <c r="H305" i="24"/>
  <c r="G305" i="24"/>
  <c r="H302" i="24"/>
  <c r="H301" i="24"/>
  <c r="H299" i="24"/>
  <c r="G299" i="24"/>
  <c r="A295" i="24"/>
  <c r="E294" i="24"/>
  <c r="E295" i="24" s="1"/>
  <c r="A294" i="24"/>
  <c r="H293" i="24"/>
  <c r="G293" i="24"/>
  <c r="E293" i="24"/>
  <c r="A293" i="24"/>
  <c r="H292" i="24"/>
  <c r="E292" i="24"/>
  <c r="A292" i="24"/>
  <c r="H291" i="24"/>
  <c r="H290" i="24"/>
  <c r="H289" i="24"/>
  <c r="E289" i="24"/>
  <c r="E288" i="24"/>
  <c r="A288" i="24"/>
  <c r="A289" i="24" s="1"/>
  <c r="G287" i="24"/>
  <c r="E287" i="24"/>
  <c r="A287" i="24"/>
  <c r="H286" i="24"/>
  <c r="E286" i="24"/>
  <c r="A286" i="24"/>
  <c r="H285" i="24"/>
  <c r="H287" i="24" s="1"/>
  <c r="H284" i="24"/>
  <c r="E284" i="24"/>
  <c r="A284" i="24"/>
  <c r="H283" i="24"/>
  <c r="E283" i="24"/>
  <c r="A283" i="24"/>
  <c r="K277" i="24"/>
  <c r="C277" i="24"/>
  <c r="A277" i="24"/>
  <c r="A275" i="24"/>
  <c r="D251" i="24"/>
  <c r="E249" i="24"/>
  <c r="E251" i="24" s="1"/>
  <c r="F251" i="24" s="1"/>
  <c r="D249" i="24"/>
  <c r="F247" i="24"/>
  <c r="F245" i="24"/>
  <c r="F242" i="24"/>
  <c r="E242" i="24"/>
  <c r="D242" i="24"/>
  <c r="F240" i="24"/>
  <c r="F238" i="24"/>
  <c r="D238" i="24"/>
  <c r="F236" i="24"/>
  <c r="I228" i="24"/>
  <c r="C228" i="24"/>
  <c r="A228" i="24"/>
  <c r="A226" i="24"/>
  <c r="H208" i="24"/>
  <c r="H207" i="24"/>
  <c r="H206" i="24"/>
  <c r="H203" i="24"/>
  <c r="H202" i="24"/>
  <c r="H201" i="24"/>
  <c r="K194" i="24"/>
  <c r="H194" i="24"/>
  <c r="K193" i="24"/>
  <c r="H193" i="24"/>
  <c r="K192" i="24"/>
  <c r="H192" i="24"/>
  <c r="K190" i="24"/>
  <c r="H190" i="24"/>
  <c r="K186" i="24"/>
  <c r="H186" i="24"/>
  <c r="K184" i="24"/>
  <c r="H182" i="24"/>
  <c r="K179" i="24"/>
  <c r="H178" i="24"/>
  <c r="H279" i="24" s="1"/>
  <c r="H329" i="24" s="1"/>
  <c r="H362" i="24" s="1"/>
  <c r="K176" i="24"/>
  <c r="C176" i="24"/>
  <c r="A176" i="24"/>
  <c r="A174" i="24"/>
  <c r="K145" i="24"/>
  <c r="H145" i="24"/>
  <c r="H131" i="24"/>
  <c r="K129" i="24"/>
  <c r="C129" i="24"/>
  <c r="A129" i="24"/>
  <c r="A127" i="24"/>
  <c r="K117" i="24"/>
  <c r="H117" i="24"/>
  <c r="K114" i="24"/>
  <c r="H114" i="24"/>
  <c r="K113" i="24"/>
  <c r="K119" i="24" s="1"/>
  <c r="H113" i="24"/>
  <c r="K112" i="24"/>
  <c r="H110" i="24"/>
  <c r="K109" i="24"/>
  <c r="H108" i="24"/>
  <c r="H109" i="24" s="1"/>
  <c r="J107" i="24"/>
  <c r="G107" i="24"/>
  <c r="H105" i="24"/>
  <c r="K99" i="24"/>
  <c r="J99" i="24"/>
  <c r="H99" i="24"/>
  <c r="G99" i="24"/>
  <c r="K98" i="24"/>
  <c r="J98" i="24"/>
  <c r="H98" i="24"/>
  <c r="K97" i="24"/>
  <c r="J97" i="24"/>
  <c r="H97" i="24"/>
  <c r="G97" i="24"/>
  <c r="K96" i="24"/>
  <c r="J96" i="24"/>
  <c r="H96" i="24"/>
  <c r="J95" i="24"/>
  <c r="G95" i="24"/>
  <c r="H94" i="24"/>
  <c r="G94" i="24"/>
  <c r="K93" i="24"/>
  <c r="J93" i="24"/>
  <c r="J92" i="24"/>
  <c r="H92" i="24"/>
  <c r="G92" i="24"/>
  <c r="G91" i="24"/>
  <c r="G90" i="24"/>
  <c r="K87" i="24"/>
  <c r="K131" i="24" s="1"/>
  <c r="K178" i="24" s="1"/>
  <c r="K329" i="24" s="1"/>
  <c r="K362" i="24" s="1"/>
  <c r="H87" i="24"/>
  <c r="K85" i="24"/>
  <c r="C85" i="24"/>
  <c r="A85" i="24"/>
  <c r="K42" i="24"/>
  <c r="C42" i="24"/>
  <c r="K868" i="23"/>
  <c r="H868" i="23"/>
  <c r="K865" i="23"/>
  <c r="H865" i="23"/>
  <c r="K854" i="23"/>
  <c r="H854" i="23"/>
  <c r="K839" i="23"/>
  <c r="C839" i="23"/>
  <c r="A839" i="23"/>
  <c r="A837" i="23"/>
  <c r="K832" i="23"/>
  <c r="H832" i="23"/>
  <c r="K821" i="23"/>
  <c r="H821" i="23"/>
  <c r="G821" i="23"/>
  <c r="G832" i="23" s="1"/>
  <c r="G98" i="23" s="1"/>
  <c r="K819" i="23"/>
  <c r="J819" i="23"/>
  <c r="H819" i="23"/>
  <c r="G819" i="23"/>
  <c r="K815" i="23"/>
  <c r="J815" i="23"/>
  <c r="J821" i="23" s="1"/>
  <c r="J832" i="23" s="1"/>
  <c r="J98" i="23" s="1"/>
  <c r="H815" i="23"/>
  <c r="G815" i="23"/>
  <c r="K802" i="23"/>
  <c r="C802" i="23"/>
  <c r="A802" i="23"/>
  <c r="A800" i="23"/>
  <c r="K794" i="23"/>
  <c r="H794" i="23"/>
  <c r="E774" i="23"/>
  <c r="E775" i="23" s="1"/>
  <c r="E776" i="23" s="1"/>
  <c r="E777" i="23" s="1"/>
  <c r="E778" i="23" s="1"/>
  <c r="E779" i="23" s="1"/>
  <c r="E780" i="23" s="1"/>
  <c r="E781" i="23" s="1"/>
  <c r="E782" i="23" s="1"/>
  <c r="E783" i="23" s="1"/>
  <c r="E784" i="23" s="1"/>
  <c r="E785" i="23" s="1"/>
  <c r="E786" i="23" s="1"/>
  <c r="E787" i="23" s="1"/>
  <c r="E773" i="23"/>
  <c r="A773" i="23"/>
  <c r="A774" i="23" s="1"/>
  <c r="A775" i="23" s="1"/>
  <c r="A776" i="23" s="1"/>
  <c r="A777" i="23" s="1"/>
  <c r="A778" i="23" s="1"/>
  <c r="A779" i="23" s="1"/>
  <c r="A780" i="23" s="1"/>
  <c r="A781" i="23" s="1"/>
  <c r="A782" i="23" s="1"/>
  <c r="A783" i="23" s="1"/>
  <c r="A784" i="23" s="1"/>
  <c r="A785" i="23" s="1"/>
  <c r="A786" i="23" s="1"/>
  <c r="A787" i="23" s="1"/>
  <c r="E772" i="23"/>
  <c r="A772" i="23"/>
  <c r="E771" i="23"/>
  <c r="A771" i="23"/>
  <c r="E770" i="23"/>
  <c r="A770" i="23"/>
  <c r="K764" i="23"/>
  <c r="C764" i="23"/>
  <c r="A764" i="23"/>
  <c r="A762" i="23"/>
  <c r="J757" i="23"/>
  <c r="J746" i="23"/>
  <c r="K744" i="23"/>
  <c r="J744" i="23"/>
  <c r="H744" i="23"/>
  <c r="G744" i="23"/>
  <c r="G746" i="23" s="1"/>
  <c r="G757" i="23" s="1"/>
  <c r="G96" i="23" s="1"/>
  <c r="K739" i="23"/>
  <c r="K746" i="23" s="1"/>
  <c r="K757" i="23" s="1"/>
  <c r="K96" i="23" s="1"/>
  <c r="J739" i="23"/>
  <c r="H739" i="23"/>
  <c r="H746" i="23" s="1"/>
  <c r="H757" i="23" s="1"/>
  <c r="H96" i="23" s="1"/>
  <c r="G739" i="23"/>
  <c r="K727" i="23"/>
  <c r="C727" i="23"/>
  <c r="A727" i="23"/>
  <c r="A725" i="23"/>
  <c r="G720" i="23"/>
  <c r="G709" i="23"/>
  <c r="K707" i="23"/>
  <c r="J707" i="23"/>
  <c r="H707" i="23"/>
  <c r="G707" i="23"/>
  <c r="K702" i="23"/>
  <c r="K709" i="23" s="1"/>
  <c r="K720" i="23" s="1"/>
  <c r="K95" i="23" s="1"/>
  <c r="J702" i="23"/>
  <c r="J709" i="23" s="1"/>
  <c r="J720" i="23" s="1"/>
  <c r="J95" i="23" s="1"/>
  <c r="H702" i="23"/>
  <c r="H709" i="23" s="1"/>
  <c r="H720" i="23" s="1"/>
  <c r="H95" i="23" s="1"/>
  <c r="G702" i="23"/>
  <c r="K690" i="23"/>
  <c r="C690" i="23"/>
  <c r="A690" i="23"/>
  <c r="A688" i="23"/>
  <c r="K670" i="23"/>
  <c r="K672" i="23" s="1"/>
  <c r="K683" i="23" s="1"/>
  <c r="K94" i="23" s="1"/>
  <c r="J670" i="23"/>
  <c r="H670" i="23"/>
  <c r="G670" i="23"/>
  <c r="K665" i="23"/>
  <c r="J665" i="23"/>
  <c r="J672" i="23" s="1"/>
  <c r="J683" i="23" s="1"/>
  <c r="J94" i="23" s="1"/>
  <c r="H665" i="23"/>
  <c r="H672" i="23" s="1"/>
  <c r="H683" i="23" s="1"/>
  <c r="H94" i="23" s="1"/>
  <c r="G665" i="23"/>
  <c r="G672" i="23" s="1"/>
  <c r="G683" i="23" s="1"/>
  <c r="G94" i="23" s="1"/>
  <c r="K653" i="23"/>
  <c r="C653" i="23"/>
  <c r="A653" i="23"/>
  <c r="A651" i="23"/>
  <c r="K633" i="23"/>
  <c r="J633" i="23"/>
  <c r="J635" i="23" s="1"/>
  <c r="J646" i="23" s="1"/>
  <c r="J93" i="23" s="1"/>
  <c r="H633" i="23"/>
  <c r="H635" i="23" s="1"/>
  <c r="H646" i="23" s="1"/>
  <c r="H93" i="23" s="1"/>
  <c r="G633" i="23"/>
  <c r="K628" i="23"/>
  <c r="K635" i="23" s="1"/>
  <c r="K646" i="23" s="1"/>
  <c r="K93" i="23" s="1"/>
  <c r="J628" i="23"/>
  <c r="H628" i="23"/>
  <c r="G628" i="23"/>
  <c r="G635" i="23" s="1"/>
  <c r="G646" i="23" s="1"/>
  <c r="G93" i="23" s="1"/>
  <c r="K616" i="23"/>
  <c r="C616" i="23"/>
  <c r="A616" i="23"/>
  <c r="A614" i="23"/>
  <c r="K596" i="23"/>
  <c r="J596" i="23"/>
  <c r="H596" i="23"/>
  <c r="G596" i="23"/>
  <c r="K591" i="23"/>
  <c r="K598" i="23" s="1"/>
  <c r="K609" i="23" s="1"/>
  <c r="K92" i="23" s="1"/>
  <c r="J591" i="23"/>
  <c r="J598" i="23" s="1"/>
  <c r="J609" i="23" s="1"/>
  <c r="J92" i="23" s="1"/>
  <c r="H591" i="23"/>
  <c r="H598" i="23" s="1"/>
  <c r="H609" i="23" s="1"/>
  <c r="H92" i="23" s="1"/>
  <c r="G591" i="23"/>
  <c r="G598" i="23" s="1"/>
  <c r="G609" i="23" s="1"/>
  <c r="G92" i="23" s="1"/>
  <c r="J589" i="23"/>
  <c r="K579" i="23"/>
  <c r="C579" i="23"/>
  <c r="A579" i="23"/>
  <c r="A577" i="23"/>
  <c r="H566" i="23"/>
  <c r="K559" i="23"/>
  <c r="J559" i="23"/>
  <c r="H559" i="23"/>
  <c r="G559" i="23"/>
  <c r="K554" i="23"/>
  <c r="K561" i="23" s="1"/>
  <c r="K572" i="23" s="1"/>
  <c r="K91" i="23" s="1"/>
  <c r="H554" i="23"/>
  <c r="H561" i="23" s="1"/>
  <c r="H572" i="23" s="1"/>
  <c r="H91" i="23" s="1"/>
  <c r="K551" i="23"/>
  <c r="J551" i="23"/>
  <c r="J554" i="23" s="1"/>
  <c r="J561" i="23" s="1"/>
  <c r="J572" i="23" s="1"/>
  <c r="J91" i="23" s="1"/>
  <c r="H551" i="23"/>
  <c r="G551" i="23"/>
  <c r="G554" i="23" s="1"/>
  <c r="G561" i="23" s="1"/>
  <c r="G572" i="23" s="1"/>
  <c r="G91" i="23" s="1"/>
  <c r="K542" i="23"/>
  <c r="C542" i="23"/>
  <c r="A542" i="23"/>
  <c r="A540" i="23"/>
  <c r="K520" i="23"/>
  <c r="J520" i="23"/>
  <c r="H520" i="23"/>
  <c r="G520" i="23"/>
  <c r="K515" i="23"/>
  <c r="K522" i="23" s="1"/>
  <c r="K533" i="23" s="1"/>
  <c r="K90" i="23" s="1"/>
  <c r="G515" i="23"/>
  <c r="G522" i="23" s="1"/>
  <c r="G533" i="23" s="1"/>
  <c r="G90" i="23" s="1"/>
  <c r="G101" i="23" s="1"/>
  <c r="H210" i="23" s="1"/>
  <c r="K512" i="23"/>
  <c r="J512" i="23"/>
  <c r="J515" i="23" s="1"/>
  <c r="J522" i="23" s="1"/>
  <c r="J533" i="23" s="1"/>
  <c r="J90" i="23" s="1"/>
  <c r="H512" i="23"/>
  <c r="H515" i="23" s="1"/>
  <c r="H522" i="23" s="1"/>
  <c r="H533" i="23" s="1"/>
  <c r="H90" i="23" s="1"/>
  <c r="H101" i="23" s="1"/>
  <c r="G512" i="23"/>
  <c r="K503" i="23"/>
  <c r="C503" i="23"/>
  <c r="A503" i="23"/>
  <c r="A501" i="23"/>
  <c r="K495" i="23"/>
  <c r="H495" i="23"/>
  <c r="A472" i="23"/>
  <c r="A473" i="23" s="1"/>
  <c r="A474" i="23" s="1"/>
  <c r="A475" i="23" s="1"/>
  <c r="A476" i="23" s="1"/>
  <c r="A477" i="23" s="1"/>
  <c r="A478" i="23" s="1"/>
  <c r="A479" i="23" s="1"/>
  <c r="A480" i="23" s="1"/>
  <c r="A481" i="23" s="1"/>
  <c r="A482" i="23" s="1"/>
  <c r="A483" i="23" s="1"/>
  <c r="A484" i="23" s="1"/>
  <c r="A485" i="23" s="1"/>
  <c r="A486" i="23" s="1"/>
  <c r="A487" i="23" s="1"/>
  <c r="A488" i="23" s="1"/>
  <c r="A489" i="23" s="1"/>
  <c r="A490" i="23" s="1"/>
  <c r="A491" i="23" s="1"/>
  <c r="A492" i="23" s="1"/>
  <c r="A493" i="23" s="1"/>
  <c r="A495" i="23" s="1"/>
  <c r="E471" i="23"/>
  <c r="E472" i="23" s="1"/>
  <c r="E473" i="23" s="1"/>
  <c r="E474" i="23" s="1"/>
  <c r="E475" i="23" s="1"/>
  <c r="E476" i="23" s="1"/>
  <c r="E477" i="23" s="1"/>
  <c r="E478" i="23" s="1"/>
  <c r="E479" i="23" s="1"/>
  <c r="E480" i="23" s="1"/>
  <c r="E481" i="23" s="1"/>
  <c r="E482" i="23" s="1"/>
  <c r="E483" i="23" s="1"/>
  <c r="E484" i="23" s="1"/>
  <c r="E485" i="23" s="1"/>
  <c r="E486" i="23" s="1"/>
  <c r="E487" i="23" s="1"/>
  <c r="E488" i="23" s="1"/>
  <c r="E489" i="23" s="1"/>
  <c r="E490" i="23" s="1"/>
  <c r="E491" i="23" s="1"/>
  <c r="E492" i="23" s="1"/>
  <c r="E493" i="23" s="1"/>
  <c r="E495" i="23" s="1"/>
  <c r="A471" i="23"/>
  <c r="K465" i="23"/>
  <c r="C465" i="23"/>
  <c r="A465" i="23"/>
  <c r="A463" i="23"/>
  <c r="K451" i="23"/>
  <c r="K444" i="23"/>
  <c r="H444" i="23"/>
  <c r="K412" i="23"/>
  <c r="C412" i="23"/>
  <c r="A412" i="23"/>
  <c r="A410" i="23"/>
  <c r="K399" i="23"/>
  <c r="H399" i="23"/>
  <c r="K392" i="23"/>
  <c r="H392" i="23"/>
  <c r="K360" i="23"/>
  <c r="C360" i="23"/>
  <c r="A360" i="23"/>
  <c r="A358" i="23"/>
  <c r="K352" i="23"/>
  <c r="H352" i="23"/>
  <c r="K327" i="23"/>
  <c r="C327" i="23"/>
  <c r="A327" i="23"/>
  <c r="A325" i="23"/>
  <c r="H310" i="23"/>
  <c r="G310" i="23"/>
  <c r="H309" i="23"/>
  <c r="H313" i="23" s="1"/>
  <c r="H111" i="23" s="1"/>
  <c r="G309" i="23"/>
  <c r="G314" i="23" s="1"/>
  <c r="H308" i="23"/>
  <c r="H315" i="23" s="1"/>
  <c r="G308" i="23"/>
  <c r="G315" i="23" s="1"/>
  <c r="H307" i="23"/>
  <c r="H312" i="23" s="1"/>
  <c r="G307" i="23"/>
  <c r="G312" i="23" s="1"/>
  <c r="H305" i="23"/>
  <c r="G305" i="23"/>
  <c r="H299" i="23"/>
  <c r="G299" i="23"/>
  <c r="H293" i="23"/>
  <c r="G293" i="23"/>
  <c r="E293" i="23"/>
  <c r="E294" i="23" s="1"/>
  <c r="E295" i="23" s="1"/>
  <c r="A293" i="23"/>
  <c r="A294" i="23" s="1"/>
  <c r="A295" i="23" s="1"/>
  <c r="E292" i="23"/>
  <c r="A292" i="23"/>
  <c r="E288" i="23"/>
  <c r="E289" i="23" s="1"/>
  <c r="H287" i="23"/>
  <c r="G287" i="23"/>
  <c r="E287" i="23"/>
  <c r="A287" i="23"/>
  <c r="A288" i="23" s="1"/>
  <c r="A289" i="23" s="1"/>
  <c r="E286" i="23"/>
  <c r="A286" i="23"/>
  <c r="E283" i="23"/>
  <c r="E284" i="23" s="1"/>
  <c r="A283" i="23"/>
  <c r="A284" i="23" s="1"/>
  <c r="K277" i="23"/>
  <c r="C277" i="23"/>
  <c r="A277" i="23"/>
  <c r="A275" i="23"/>
  <c r="F251" i="23"/>
  <c r="F249" i="23"/>
  <c r="F247" i="23"/>
  <c r="F245" i="23"/>
  <c r="F242" i="23"/>
  <c r="F240" i="23"/>
  <c r="F238" i="23"/>
  <c r="I228" i="23"/>
  <c r="C228" i="23"/>
  <c r="A228" i="23"/>
  <c r="A226" i="23"/>
  <c r="H207" i="23"/>
  <c r="H206" i="23"/>
  <c r="H203" i="23"/>
  <c r="H208" i="23" s="1"/>
  <c r="H202" i="23"/>
  <c r="H201" i="23"/>
  <c r="K193" i="23"/>
  <c r="K190" i="23"/>
  <c r="H183" i="23"/>
  <c r="H182" i="23"/>
  <c r="K179" i="23"/>
  <c r="K176" i="23"/>
  <c r="C176" i="23"/>
  <c r="A176" i="23"/>
  <c r="A174" i="23"/>
  <c r="K145" i="23"/>
  <c r="H145" i="23"/>
  <c r="K129" i="23"/>
  <c r="C129" i="23"/>
  <c r="A129" i="23"/>
  <c r="A127" i="23"/>
  <c r="K117" i="23"/>
  <c r="H117" i="23"/>
  <c r="H114" i="23"/>
  <c r="H113" i="23"/>
  <c r="K111" i="23"/>
  <c r="H110" i="23"/>
  <c r="K109" i="23"/>
  <c r="K112" i="23" s="1"/>
  <c r="H108" i="23"/>
  <c r="H109" i="23" s="1"/>
  <c r="H112" i="23" s="1"/>
  <c r="K107" i="23"/>
  <c r="K182" i="23" s="1"/>
  <c r="G107" i="23"/>
  <c r="K106" i="23"/>
  <c r="K105" i="23"/>
  <c r="H105" i="23"/>
  <c r="K99" i="23"/>
  <c r="J99" i="23"/>
  <c r="H99" i="23"/>
  <c r="G99" i="23"/>
  <c r="K98" i="23"/>
  <c r="H98" i="23"/>
  <c r="K97" i="23"/>
  <c r="J97" i="23"/>
  <c r="H97" i="23"/>
  <c r="G97" i="23"/>
  <c r="J96" i="23"/>
  <c r="G95" i="23"/>
  <c r="K87" i="23"/>
  <c r="K131" i="23" s="1"/>
  <c r="K178" i="23" s="1"/>
  <c r="K329" i="23" s="1"/>
  <c r="K362" i="23" s="1"/>
  <c r="H87" i="23"/>
  <c r="H131" i="23" s="1"/>
  <c r="H178" i="23" s="1"/>
  <c r="H279" i="23" s="1"/>
  <c r="H329" i="23" s="1"/>
  <c r="H362" i="23" s="1"/>
  <c r="K85" i="23"/>
  <c r="C85" i="23"/>
  <c r="A85" i="23"/>
  <c r="K42" i="23"/>
  <c r="C42" i="23"/>
  <c r="K865" i="22"/>
  <c r="H865" i="22"/>
  <c r="K854" i="22"/>
  <c r="K868" i="22" s="1"/>
  <c r="H854" i="22"/>
  <c r="H868" i="22" s="1"/>
  <c r="K839" i="22"/>
  <c r="C839" i="22"/>
  <c r="A839" i="22"/>
  <c r="A837" i="22"/>
  <c r="K819" i="22"/>
  <c r="J819" i="22"/>
  <c r="H819" i="22"/>
  <c r="G819" i="22"/>
  <c r="K815" i="22"/>
  <c r="K821" i="22" s="1"/>
  <c r="K832" i="22" s="1"/>
  <c r="K98" i="22" s="1"/>
  <c r="J815" i="22"/>
  <c r="J821" i="22" s="1"/>
  <c r="J832" i="22" s="1"/>
  <c r="H815" i="22"/>
  <c r="H821" i="22" s="1"/>
  <c r="H832" i="22" s="1"/>
  <c r="H98" i="22" s="1"/>
  <c r="G815" i="22"/>
  <c r="G821" i="22" s="1"/>
  <c r="G832" i="22" s="1"/>
  <c r="K802" i="22"/>
  <c r="C802" i="22"/>
  <c r="A802" i="22"/>
  <c r="A800" i="22"/>
  <c r="K794" i="22"/>
  <c r="H794" i="22"/>
  <c r="E770" i="22"/>
  <c r="E771" i="22" s="1"/>
  <c r="E772" i="22" s="1"/>
  <c r="E773" i="22" s="1"/>
  <c r="E774" i="22" s="1"/>
  <c r="E775" i="22" s="1"/>
  <c r="E776" i="22" s="1"/>
  <c r="E777" i="22" s="1"/>
  <c r="E778" i="22" s="1"/>
  <c r="E779" i="22" s="1"/>
  <c r="E780" i="22" s="1"/>
  <c r="E781" i="22" s="1"/>
  <c r="E782" i="22" s="1"/>
  <c r="E783" i="22" s="1"/>
  <c r="E784" i="22" s="1"/>
  <c r="E785" i="22" s="1"/>
  <c r="E786" i="22" s="1"/>
  <c r="E787" i="22" s="1"/>
  <c r="A770" i="22"/>
  <c r="A771" i="22" s="1"/>
  <c r="A772" i="22" s="1"/>
  <c r="A773" i="22" s="1"/>
  <c r="A774" i="22" s="1"/>
  <c r="A775" i="22" s="1"/>
  <c r="A776" i="22" s="1"/>
  <c r="A777" i="22" s="1"/>
  <c r="A778" i="22" s="1"/>
  <c r="A779" i="22" s="1"/>
  <c r="A780" i="22" s="1"/>
  <c r="A781" i="22" s="1"/>
  <c r="A782" i="22" s="1"/>
  <c r="A783" i="22" s="1"/>
  <c r="A784" i="22" s="1"/>
  <c r="A785" i="22" s="1"/>
  <c r="A786" i="22" s="1"/>
  <c r="A787" i="22" s="1"/>
  <c r="K764" i="22"/>
  <c r="C764" i="22"/>
  <c r="A764" i="22"/>
  <c r="A762" i="22"/>
  <c r="K744" i="22"/>
  <c r="J744" i="22"/>
  <c r="H744" i="22"/>
  <c r="G744" i="22"/>
  <c r="K739" i="22"/>
  <c r="K746" i="22" s="1"/>
  <c r="K757" i="22" s="1"/>
  <c r="K96" i="22" s="1"/>
  <c r="J739" i="22"/>
  <c r="J746" i="22" s="1"/>
  <c r="J757" i="22" s="1"/>
  <c r="H739" i="22"/>
  <c r="H746" i="22" s="1"/>
  <c r="H757" i="22" s="1"/>
  <c r="G739" i="22"/>
  <c r="G746" i="22" s="1"/>
  <c r="G757" i="22" s="1"/>
  <c r="K727" i="22"/>
  <c r="C727" i="22"/>
  <c r="A727" i="22"/>
  <c r="A725" i="22"/>
  <c r="K707" i="22"/>
  <c r="J707" i="22"/>
  <c r="H707" i="22"/>
  <c r="G707" i="22"/>
  <c r="K702" i="22"/>
  <c r="K709" i="22" s="1"/>
  <c r="K720" i="22" s="1"/>
  <c r="J702" i="22"/>
  <c r="J709" i="22" s="1"/>
  <c r="J720" i="22" s="1"/>
  <c r="H702" i="22"/>
  <c r="H709" i="22" s="1"/>
  <c r="H720" i="22" s="1"/>
  <c r="H95" i="22" s="1"/>
  <c r="G702" i="22"/>
  <c r="G709" i="22" s="1"/>
  <c r="G720" i="22" s="1"/>
  <c r="G95" i="22" s="1"/>
  <c r="G52" i="20" s="1"/>
  <c r="K690" i="22"/>
  <c r="C690" i="22"/>
  <c r="A690" i="22"/>
  <c r="A688" i="22"/>
  <c r="K670" i="22"/>
  <c r="J670" i="22"/>
  <c r="H670" i="22"/>
  <c r="G670" i="22"/>
  <c r="K665" i="22"/>
  <c r="K672" i="22" s="1"/>
  <c r="K683" i="22" s="1"/>
  <c r="K94" i="22" s="1"/>
  <c r="K51" i="20" s="1"/>
  <c r="J665" i="22"/>
  <c r="J672" i="22" s="1"/>
  <c r="J683" i="22" s="1"/>
  <c r="H665" i="22"/>
  <c r="H672" i="22" s="1"/>
  <c r="H683" i="22" s="1"/>
  <c r="G665" i="22"/>
  <c r="G672" i="22" s="1"/>
  <c r="G683" i="22" s="1"/>
  <c r="K653" i="22"/>
  <c r="C653" i="22"/>
  <c r="A653" i="22"/>
  <c r="A651" i="22"/>
  <c r="K633" i="22"/>
  <c r="J633" i="22"/>
  <c r="H633" i="22"/>
  <c r="G633" i="22"/>
  <c r="K628" i="22"/>
  <c r="K635" i="22" s="1"/>
  <c r="K646" i="22" s="1"/>
  <c r="J628" i="22"/>
  <c r="J635" i="22" s="1"/>
  <c r="J646" i="22" s="1"/>
  <c r="H628" i="22"/>
  <c r="H635" i="22" s="1"/>
  <c r="H646" i="22" s="1"/>
  <c r="H93" i="22" s="1"/>
  <c r="H50" i="20" s="1"/>
  <c r="G628" i="22"/>
  <c r="G635" i="22" s="1"/>
  <c r="G646" i="22" s="1"/>
  <c r="G93" i="22" s="1"/>
  <c r="K616" i="22"/>
  <c r="C616" i="22"/>
  <c r="A616" i="22"/>
  <c r="A614" i="22"/>
  <c r="K596" i="22"/>
  <c r="J596" i="22"/>
  <c r="H596" i="22"/>
  <c r="G596" i="22"/>
  <c r="K591" i="22"/>
  <c r="K598" i="22" s="1"/>
  <c r="K609" i="22" s="1"/>
  <c r="K92" i="22" s="1"/>
  <c r="J591" i="22"/>
  <c r="J598" i="22" s="1"/>
  <c r="J609" i="22" s="1"/>
  <c r="H591" i="22"/>
  <c r="H598" i="22" s="1"/>
  <c r="H609" i="22" s="1"/>
  <c r="G591" i="22"/>
  <c r="G598" i="22" s="1"/>
  <c r="G609" i="22" s="1"/>
  <c r="K579" i="22"/>
  <c r="C579" i="22"/>
  <c r="A579" i="22"/>
  <c r="A577" i="22"/>
  <c r="K559" i="22"/>
  <c r="J559" i="22"/>
  <c r="G559" i="22"/>
  <c r="K551" i="22"/>
  <c r="K554" i="22" s="1"/>
  <c r="K561" i="22" s="1"/>
  <c r="K572" i="22" s="1"/>
  <c r="J551" i="22"/>
  <c r="J554" i="22" s="1"/>
  <c r="J561" i="22" s="1"/>
  <c r="J572" i="22" s="1"/>
  <c r="H551" i="22"/>
  <c r="H554" i="22" s="1"/>
  <c r="H561" i="22" s="1"/>
  <c r="H572" i="22" s="1"/>
  <c r="G551" i="22"/>
  <c r="G554" i="22" s="1"/>
  <c r="G561" i="22" s="1"/>
  <c r="G572" i="22" s="1"/>
  <c r="G91" i="22" s="1"/>
  <c r="G101" i="22" s="1"/>
  <c r="H210" i="22" s="1"/>
  <c r="K542" i="22"/>
  <c r="C542" i="22"/>
  <c r="A542" i="22"/>
  <c r="A540" i="22"/>
  <c r="K520" i="22"/>
  <c r="J520" i="22"/>
  <c r="H520" i="22"/>
  <c r="G520" i="22"/>
  <c r="K512" i="22"/>
  <c r="K515" i="22" s="1"/>
  <c r="K522" i="22" s="1"/>
  <c r="K533" i="22" s="1"/>
  <c r="K90" i="22" s="1"/>
  <c r="J512" i="22"/>
  <c r="J515" i="22" s="1"/>
  <c r="J522" i="22" s="1"/>
  <c r="J533" i="22" s="1"/>
  <c r="H512" i="22"/>
  <c r="H515" i="22" s="1"/>
  <c r="H522" i="22" s="1"/>
  <c r="H533" i="22" s="1"/>
  <c r="G512" i="22"/>
  <c r="G515" i="22" s="1"/>
  <c r="G522" i="22" s="1"/>
  <c r="G533" i="22" s="1"/>
  <c r="K503" i="22"/>
  <c r="C503" i="22"/>
  <c r="A503" i="22"/>
  <c r="A501" i="22"/>
  <c r="K495" i="22"/>
  <c r="H495" i="22"/>
  <c r="E472" i="22"/>
  <c r="E473" i="22" s="1"/>
  <c r="E474" i="22" s="1"/>
  <c r="E475" i="22" s="1"/>
  <c r="E476" i="22" s="1"/>
  <c r="E477" i="22" s="1"/>
  <c r="E478" i="22" s="1"/>
  <c r="E479" i="22" s="1"/>
  <c r="E480" i="22" s="1"/>
  <c r="E481" i="22" s="1"/>
  <c r="E482" i="22" s="1"/>
  <c r="E483" i="22" s="1"/>
  <c r="E484" i="22" s="1"/>
  <c r="E485" i="22" s="1"/>
  <c r="E486" i="22" s="1"/>
  <c r="E487" i="22" s="1"/>
  <c r="E488" i="22" s="1"/>
  <c r="E489" i="22" s="1"/>
  <c r="E490" i="22" s="1"/>
  <c r="E491" i="22" s="1"/>
  <c r="E492" i="22" s="1"/>
  <c r="E493" i="22" s="1"/>
  <c r="E495" i="22" s="1"/>
  <c r="A472" i="22"/>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5" i="22" s="1"/>
  <c r="E471" i="22"/>
  <c r="A471" i="22"/>
  <c r="K465" i="22"/>
  <c r="C465" i="22"/>
  <c r="A465" i="22"/>
  <c r="A463" i="22"/>
  <c r="K451" i="22"/>
  <c r="K444" i="22"/>
  <c r="H444" i="22"/>
  <c r="K412" i="22"/>
  <c r="C412" i="22"/>
  <c r="A412" i="22"/>
  <c r="A410" i="22"/>
  <c r="K392" i="22"/>
  <c r="K399" i="22" s="1"/>
  <c r="K117" i="22" s="1"/>
  <c r="H392" i="22"/>
  <c r="H399" i="22" s="1"/>
  <c r="H117" i="22" s="1"/>
  <c r="H74" i="20" s="1"/>
  <c r="K360" i="22"/>
  <c r="C360" i="22"/>
  <c r="A360" i="22"/>
  <c r="A358" i="22"/>
  <c r="K352" i="22"/>
  <c r="H352" i="22"/>
  <c r="K327" i="22"/>
  <c r="C327" i="22"/>
  <c r="A327" i="22"/>
  <c r="A325" i="22"/>
  <c r="H310" i="22"/>
  <c r="G310" i="22"/>
  <c r="G315" i="22" s="1"/>
  <c r="H309" i="22"/>
  <c r="H314" i="22" s="1"/>
  <c r="H317" i="22" s="1"/>
  <c r="G309" i="22"/>
  <c r="G313" i="22" s="1"/>
  <c r="H308" i="22"/>
  <c r="H315" i="22" s="1"/>
  <c r="G308" i="22"/>
  <c r="H307" i="22"/>
  <c r="H312" i="22" s="1"/>
  <c r="G307" i="22"/>
  <c r="G312" i="22" s="1"/>
  <c r="H305" i="22"/>
  <c r="G305" i="22"/>
  <c r="H299" i="22"/>
  <c r="G299" i="22"/>
  <c r="H293" i="22"/>
  <c r="G293" i="22"/>
  <c r="E293" i="22"/>
  <c r="E294" i="22" s="1"/>
  <c r="E295" i="22" s="1"/>
  <c r="A293" i="22"/>
  <c r="A294" i="22" s="1"/>
  <c r="A295" i="22" s="1"/>
  <c r="E292" i="22"/>
  <c r="A292" i="22"/>
  <c r="H287" i="22"/>
  <c r="G287" i="22"/>
  <c r="E286" i="22"/>
  <c r="E287" i="22" s="1"/>
  <c r="E288" i="22" s="1"/>
  <c r="E289" i="22" s="1"/>
  <c r="A286" i="22"/>
  <c r="A287" i="22" s="1"/>
  <c r="A288" i="22" s="1"/>
  <c r="A289" i="22" s="1"/>
  <c r="A284" i="22"/>
  <c r="E283" i="22"/>
  <c r="E284" i="22" s="1"/>
  <c r="A283" i="22"/>
  <c r="K277" i="22"/>
  <c r="C277" i="22"/>
  <c r="A277" i="22"/>
  <c r="A275" i="22"/>
  <c r="E249" i="22"/>
  <c r="D249" i="22"/>
  <c r="F249" i="22" s="1"/>
  <c r="F247" i="22"/>
  <c r="F245" i="22"/>
  <c r="E242" i="22"/>
  <c r="F242" i="22" s="1"/>
  <c r="D242" i="22"/>
  <c r="D251" i="22" s="1"/>
  <c r="F240" i="22"/>
  <c r="F238" i="22"/>
  <c r="I228" i="22"/>
  <c r="C228" i="22"/>
  <c r="A228" i="22"/>
  <c r="A226" i="22"/>
  <c r="H208" i="22"/>
  <c r="H206" i="22"/>
  <c r="H203" i="22"/>
  <c r="H202" i="22"/>
  <c r="H207" i="22" s="1"/>
  <c r="H201" i="22"/>
  <c r="H198" i="22"/>
  <c r="K193" i="22"/>
  <c r="H193" i="22"/>
  <c r="K190" i="22"/>
  <c r="H190" i="22"/>
  <c r="H184" i="22"/>
  <c r="H192" i="22" s="1"/>
  <c r="H194" i="22" s="1"/>
  <c r="K182" i="22"/>
  <c r="K184" i="22" s="1"/>
  <c r="K179" i="22"/>
  <c r="K176" i="22"/>
  <c r="C176" i="22"/>
  <c r="A176" i="22"/>
  <c r="A174" i="22"/>
  <c r="K145" i="22"/>
  <c r="H145" i="22"/>
  <c r="H131" i="22"/>
  <c r="H178" i="22" s="1"/>
  <c r="H279" i="22" s="1"/>
  <c r="H329" i="22" s="1"/>
  <c r="H362" i="22" s="1"/>
  <c r="K129" i="22"/>
  <c r="C129" i="22"/>
  <c r="A129" i="22"/>
  <c r="A127" i="22"/>
  <c r="K114" i="22"/>
  <c r="H114" i="22"/>
  <c r="K113" i="22"/>
  <c r="H113" i="22"/>
  <c r="K112" i="22"/>
  <c r="K119" i="22" s="1"/>
  <c r="H110" i="22"/>
  <c r="K109" i="22"/>
  <c r="H109" i="22"/>
  <c r="H108" i="22"/>
  <c r="J107" i="22"/>
  <c r="G107" i="22"/>
  <c r="K106" i="22"/>
  <c r="H106" i="22"/>
  <c r="K105" i="22"/>
  <c r="K99" i="22"/>
  <c r="J99" i="22"/>
  <c r="H99" i="22"/>
  <c r="G99" i="22"/>
  <c r="J98" i="22"/>
  <c r="G98" i="22"/>
  <c r="K97" i="22"/>
  <c r="J97" i="22"/>
  <c r="H97" i="22"/>
  <c r="G97" i="22"/>
  <c r="J96" i="22"/>
  <c r="H96" i="22"/>
  <c r="G96" i="22"/>
  <c r="K95" i="22"/>
  <c r="J95" i="22"/>
  <c r="J94" i="22"/>
  <c r="H94" i="22"/>
  <c r="G94" i="22"/>
  <c r="K93" i="22"/>
  <c r="K50" i="20" s="1"/>
  <c r="J93" i="22"/>
  <c r="J92" i="22"/>
  <c r="H92" i="22"/>
  <c r="G92" i="22"/>
  <c r="K91" i="22"/>
  <c r="J91" i="22"/>
  <c r="H91" i="22"/>
  <c r="J90" i="22"/>
  <c r="J101" i="22" s="1"/>
  <c r="H90" i="22"/>
  <c r="H101" i="22" s="1"/>
  <c r="G90" i="22"/>
  <c r="K87" i="22"/>
  <c r="K131" i="22" s="1"/>
  <c r="K178" i="22" s="1"/>
  <c r="K329" i="22" s="1"/>
  <c r="K362" i="22" s="1"/>
  <c r="H87" i="22"/>
  <c r="K85" i="22"/>
  <c r="C85" i="22"/>
  <c r="A85" i="22"/>
  <c r="K42" i="22"/>
  <c r="C42" i="22"/>
  <c r="K868" i="21"/>
  <c r="K99" i="21" s="1"/>
  <c r="K56" i="20" s="1"/>
  <c r="H868" i="21"/>
  <c r="H99" i="21" s="1"/>
  <c r="H56" i="20" s="1"/>
  <c r="K865" i="21"/>
  <c r="H865" i="21"/>
  <c r="K854" i="21"/>
  <c r="H854" i="21"/>
  <c r="K839" i="21"/>
  <c r="C839" i="21"/>
  <c r="A839" i="21"/>
  <c r="A837" i="21"/>
  <c r="K819" i="21"/>
  <c r="J819" i="21"/>
  <c r="H819" i="21"/>
  <c r="G819" i="21"/>
  <c r="K815" i="21"/>
  <c r="K821" i="21" s="1"/>
  <c r="K832" i="21" s="1"/>
  <c r="K98" i="21" s="1"/>
  <c r="K55" i="20" s="1"/>
  <c r="J815" i="21"/>
  <c r="J821" i="21" s="1"/>
  <c r="J832" i="21" s="1"/>
  <c r="J98" i="21" s="1"/>
  <c r="J55" i="20" s="1"/>
  <c r="H815" i="21"/>
  <c r="H821" i="21" s="1"/>
  <c r="H832" i="21" s="1"/>
  <c r="H98" i="21" s="1"/>
  <c r="G815" i="21"/>
  <c r="G821" i="21" s="1"/>
  <c r="G832" i="21" s="1"/>
  <c r="G98" i="21" s="1"/>
  <c r="G55" i="20" s="1"/>
  <c r="K802" i="21"/>
  <c r="C802" i="21"/>
  <c r="A802" i="21"/>
  <c r="A800" i="21"/>
  <c r="K794" i="21"/>
  <c r="K97" i="21" s="1"/>
  <c r="K54" i="20" s="1"/>
  <c r="A771" i="21"/>
  <c r="A772" i="21" s="1"/>
  <c r="A773" i="21" s="1"/>
  <c r="A774" i="21" s="1"/>
  <c r="A775" i="21" s="1"/>
  <c r="A776" i="21" s="1"/>
  <c r="A777" i="21" s="1"/>
  <c r="A778" i="21" s="1"/>
  <c r="A779" i="21" s="1"/>
  <c r="A780" i="21" s="1"/>
  <c r="A781" i="21" s="1"/>
  <c r="A782" i="21" s="1"/>
  <c r="A783" i="21" s="1"/>
  <c r="A784" i="21" s="1"/>
  <c r="A785" i="21" s="1"/>
  <c r="A786" i="21" s="1"/>
  <c r="A787" i="21" s="1"/>
  <c r="E770" i="21"/>
  <c r="E771" i="21" s="1"/>
  <c r="E772" i="21" s="1"/>
  <c r="E773" i="21" s="1"/>
  <c r="E774" i="21" s="1"/>
  <c r="E775" i="21" s="1"/>
  <c r="E776" i="21" s="1"/>
  <c r="E777" i="21" s="1"/>
  <c r="E778" i="21" s="1"/>
  <c r="E779" i="21" s="1"/>
  <c r="E780" i="21" s="1"/>
  <c r="E781" i="21" s="1"/>
  <c r="E782" i="21" s="1"/>
  <c r="E783" i="21" s="1"/>
  <c r="E784" i="21" s="1"/>
  <c r="E785" i="21" s="1"/>
  <c r="E786" i="21" s="1"/>
  <c r="E787" i="21" s="1"/>
  <c r="A770" i="21"/>
  <c r="H769" i="21"/>
  <c r="H794" i="21" s="1"/>
  <c r="H97" i="21" s="1"/>
  <c r="H54" i="20" s="1"/>
  <c r="K764" i="21"/>
  <c r="C764" i="21"/>
  <c r="A764" i="21"/>
  <c r="A762" i="21"/>
  <c r="K757" i="21"/>
  <c r="J757" i="21"/>
  <c r="H757" i="21"/>
  <c r="H96" i="21" s="1"/>
  <c r="H53" i="20" s="1"/>
  <c r="G757" i="21"/>
  <c r="G96" i="21" s="1"/>
  <c r="G53" i="20" s="1"/>
  <c r="K727" i="21"/>
  <c r="C727" i="21"/>
  <c r="A727" i="21"/>
  <c r="A725" i="21"/>
  <c r="K720" i="21"/>
  <c r="K95" i="21" s="1"/>
  <c r="K52" i="20" s="1"/>
  <c r="J720" i="21"/>
  <c r="J95" i="21" s="1"/>
  <c r="J52" i="20" s="1"/>
  <c r="H720" i="21"/>
  <c r="G720" i="21"/>
  <c r="K690" i="21"/>
  <c r="C690" i="21"/>
  <c r="A690" i="21"/>
  <c r="A688" i="21"/>
  <c r="K683" i="21"/>
  <c r="J683" i="21"/>
  <c r="H683" i="21"/>
  <c r="G683" i="21"/>
  <c r="G94" i="21" s="1"/>
  <c r="G51" i="20" s="1"/>
  <c r="K653" i="21"/>
  <c r="C653" i="21"/>
  <c r="A653" i="21"/>
  <c r="A651" i="21"/>
  <c r="K646" i="21"/>
  <c r="J646" i="21"/>
  <c r="J93" i="21" s="1"/>
  <c r="J50" i="20" s="1"/>
  <c r="H646" i="21"/>
  <c r="G646" i="21"/>
  <c r="G93" i="21" s="1"/>
  <c r="G50" i="20" s="1"/>
  <c r="K616" i="21"/>
  <c r="C616" i="21"/>
  <c r="A616" i="21"/>
  <c r="A614" i="21"/>
  <c r="K596" i="21"/>
  <c r="J596" i="21"/>
  <c r="H596" i="21"/>
  <c r="G596" i="21"/>
  <c r="K591" i="21"/>
  <c r="K598" i="21" s="1"/>
  <c r="K609" i="21" s="1"/>
  <c r="K92" i="21" s="1"/>
  <c r="K49" i="20" s="1"/>
  <c r="J591" i="21"/>
  <c r="J598" i="21" s="1"/>
  <c r="J609" i="21" s="1"/>
  <c r="J92" i="21" s="1"/>
  <c r="J49" i="20" s="1"/>
  <c r="H591" i="21"/>
  <c r="H598" i="21" s="1"/>
  <c r="H609" i="21" s="1"/>
  <c r="H92" i="21" s="1"/>
  <c r="H49" i="20" s="1"/>
  <c r="G591" i="21"/>
  <c r="G598" i="21" s="1"/>
  <c r="G609" i="21" s="1"/>
  <c r="G92" i="21" s="1"/>
  <c r="G49" i="20" s="1"/>
  <c r="K579" i="21"/>
  <c r="C579" i="21"/>
  <c r="A579" i="21"/>
  <c r="A577" i="21"/>
  <c r="K572" i="21"/>
  <c r="J572" i="21"/>
  <c r="J91" i="21" s="1"/>
  <c r="J48" i="20" s="1"/>
  <c r="H572" i="21"/>
  <c r="G572" i="21"/>
  <c r="G91" i="21" s="1"/>
  <c r="K542" i="21"/>
  <c r="C542" i="21"/>
  <c r="A542" i="21"/>
  <c r="A540" i="21"/>
  <c r="K533" i="21"/>
  <c r="J533" i="21"/>
  <c r="H533" i="21"/>
  <c r="H90" i="21" s="1"/>
  <c r="G533" i="21"/>
  <c r="G90" i="21" s="1"/>
  <c r="K503" i="21"/>
  <c r="C503" i="21"/>
  <c r="A503" i="21"/>
  <c r="A501" i="21"/>
  <c r="K495" i="21"/>
  <c r="K105" i="21" s="1"/>
  <c r="H495" i="21"/>
  <c r="A472" i="2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5" i="21" s="1"/>
  <c r="E471" i="21"/>
  <c r="E472" i="21" s="1"/>
  <c r="E473" i="21" s="1"/>
  <c r="E474" i="21" s="1"/>
  <c r="E475" i="21" s="1"/>
  <c r="E476" i="21" s="1"/>
  <c r="E477" i="21" s="1"/>
  <c r="E478" i="21" s="1"/>
  <c r="E479" i="21" s="1"/>
  <c r="E480" i="21" s="1"/>
  <c r="E481" i="21" s="1"/>
  <c r="E482" i="21" s="1"/>
  <c r="E483" i="21" s="1"/>
  <c r="E484" i="21" s="1"/>
  <c r="E485" i="21" s="1"/>
  <c r="E486" i="21" s="1"/>
  <c r="E487" i="21" s="1"/>
  <c r="E488" i="21" s="1"/>
  <c r="E489" i="21" s="1"/>
  <c r="E490" i="21" s="1"/>
  <c r="E491" i="21" s="1"/>
  <c r="E492" i="21" s="1"/>
  <c r="E493" i="21" s="1"/>
  <c r="E495" i="21" s="1"/>
  <c r="A471" i="21"/>
  <c r="K465" i="21"/>
  <c r="C465" i="21"/>
  <c r="A465" i="21"/>
  <c r="A463" i="21"/>
  <c r="K451" i="21"/>
  <c r="K444" i="21"/>
  <c r="H444" i="21"/>
  <c r="K412" i="21"/>
  <c r="C412" i="21"/>
  <c r="A412" i="21"/>
  <c r="A410" i="21"/>
  <c r="K399" i="21"/>
  <c r="H399" i="21"/>
  <c r="K392" i="21"/>
  <c r="H392" i="21"/>
  <c r="K360" i="21"/>
  <c r="C360" i="21"/>
  <c r="A360" i="21"/>
  <c r="A358" i="21"/>
  <c r="K352" i="21"/>
  <c r="H352" i="21"/>
  <c r="K327" i="21"/>
  <c r="C327" i="21"/>
  <c r="A327" i="21"/>
  <c r="A325" i="21"/>
  <c r="G317" i="21"/>
  <c r="H315" i="21"/>
  <c r="H314" i="21"/>
  <c r="H317" i="21" s="1"/>
  <c r="H313" i="21"/>
  <c r="H111" i="21" s="1"/>
  <c r="H312" i="21"/>
  <c r="H305" i="21"/>
  <c r="G305" i="21"/>
  <c r="H299" i="21"/>
  <c r="G299" i="21"/>
  <c r="H293" i="21"/>
  <c r="G293" i="21"/>
  <c r="E292" i="21"/>
  <c r="E293" i="21" s="1"/>
  <c r="E294" i="21" s="1"/>
  <c r="E295" i="21" s="1"/>
  <c r="A292" i="21"/>
  <c r="A293" i="21" s="1"/>
  <c r="A294" i="21" s="1"/>
  <c r="A295" i="21" s="1"/>
  <c r="H287" i="21"/>
  <c r="G287" i="21"/>
  <c r="E286" i="21"/>
  <c r="E287" i="21" s="1"/>
  <c r="E288" i="21" s="1"/>
  <c r="E289" i="21" s="1"/>
  <c r="A286" i="21"/>
  <c r="A287" i="21" s="1"/>
  <c r="A288" i="21" s="1"/>
  <c r="A289" i="21" s="1"/>
  <c r="E284" i="21"/>
  <c r="A284" i="21"/>
  <c r="E283" i="21"/>
  <c r="A283" i="21"/>
  <c r="K277" i="21"/>
  <c r="C277" i="21"/>
  <c r="A277" i="21"/>
  <c r="A275" i="21"/>
  <c r="E249" i="21"/>
  <c r="E242" i="21"/>
  <c r="I228" i="21"/>
  <c r="C228" i="21"/>
  <c r="A228" i="21"/>
  <c r="A226" i="21"/>
  <c r="H206" i="21"/>
  <c r="H203" i="21"/>
  <c r="H208" i="21" s="1"/>
  <c r="H202" i="21"/>
  <c r="H207" i="21" s="1"/>
  <c r="H201" i="21"/>
  <c r="E251" i="21" s="1"/>
  <c r="F251" i="21" s="1"/>
  <c r="H198" i="21"/>
  <c r="K193" i="21"/>
  <c r="K190" i="21"/>
  <c r="K184" i="21"/>
  <c r="K186" i="21" s="1"/>
  <c r="H182" i="21"/>
  <c r="G107" i="21" s="1"/>
  <c r="G64" i="20" s="1"/>
  <c r="K179" i="21"/>
  <c r="K176" i="21"/>
  <c r="C176" i="21"/>
  <c r="A176" i="21"/>
  <c r="A174" i="21"/>
  <c r="K145" i="21"/>
  <c r="H145" i="21"/>
  <c r="K129" i="21"/>
  <c r="C129" i="21"/>
  <c r="A129" i="21"/>
  <c r="A127" i="21"/>
  <c r="K117" i="21"/>
  <c r="H117" i="21"/>
  <c r="K114" i="21"/>
  <c r="K71" i="20" s="1"/>
  <c r="H114" i="21"/>
  <c r="H71" i="20" s="1"/>
  <c r="K113" i="21"/>
  <c r="H113" i="21"/>
  <c r="H110" i="21"/>
  <c r="K109" i="21"/>
  <c r="K112" i="21" s="1"/>
  <c r="K69" i="20" s="1"/>
  <c r="H109" i="21"/>
  <c r="H66" i="20" s="1"/>
  <c r="H108" i="21"/>
  <c r="H65" i="20" s="1"/>
  <c r="J107" i="21"/>
  <c r="H105" i="21"/>
  <c r="J99" i="21"/>
  <c r="G99" i="21"/>
  <c r="J97" i="21"/>
  <c r="G97" i="21"/>
  <c r="K96" i="21"/>
  <c r="K53" i="20" s="1"/>
  <c r="J96" i="21"/>
  <c r="J53" i="20" s="1"/>
  <c r="H95" i="21"/>
  <c r="H52" i="20" s="1"/>
  <c r="G95" i="21"/>
  <c r="K94" i="21"/>
  <c r="J94" i="21"/>
  <c r="J51" i="20" s="1"/>
  <c r="H94" i="21"/>
  <c r="H51" i="20" s="1"/>
  <c r="K93" i="21"/>
  <c r="H93" i="21"/>
  <c r="K91" i="21"/>
  <c r="H91" i="21"/>
  <c r="H48" i="20" s="1"/>
  <c r="K90" i="21"/>
  <c r="K101" i="21" s="1"/>
  <c r="J90" i="21"/>
  <c r="K87" i="21"/>
  <c r="K131" i="21" s="1"/>
  <c r="K178" i="21" s="1"/>
  <c r="K329" i="21" s="1"/>
  <c r="K362" i="21" s="1"/>
  <c r="H87" i="21"/>
  <c r="H131" i="21" s="1"/>
  <c r="H178" i="21" s="1"/>
  <c r="H279" i="21" s="1"/>
  <c r="H329" i="21" s="1"/>
  <c r="H362" i="21" s="1"/>
  <c r="K85" i="21"/>
  <c r="C85" i="21"/>
  <c r="A85" i="21"/>
  <c r="K42" i="21"/>
  <c r="C42" i="21"/>
  <c r="K97" i="20"/>
  <c r="H97" i="20"/>
  <c r="K89" i="20"/>
  <c r="H89" i="20"/>
  <c r="K87" i="20"/>
  <c r="C87" i="20"/>
  <c r="A87" i="20"/>
  <c r="A85" i="20"/>
  <c r="J76" i="20"/>
  <c r="I76" i="20"/>
  <c r="K70" i="20"/>
  <c r="H70" i="20"/>
  <c r="K68" i="20"/>
  <c r="K67" i="20"/>
  <c r="H67" i="20"/>
  <c r="K66" i="20"/>
  <c r="K65" i="20"/>
  <c r="K64" i="20"/>
  <c r="I64" i="20"/>
  <c r="H64" i="20"/>
  <c r="K63" i="20"/>
  <c r="K95" i="20" s="1"/>
  <c r="K103" i="20" s="1"/>
  <c r="K106" i="20" s="1"/>
  <c r="H63" i="20"/>
  <c r="H95" i="20" s="1"/>
  <c r="H103" i="20" s="1"/>
  <c r="H106" i="20" s="1"/>
  <c r="J56" i="20"/>
  <c r="I56" i="20"/>
  <c r="G56" i="20"/>
  <c r="I55" i="20"/>
  <c r="J54" i="20"/>
  <c r="I54" i="20"/>
  <c r="G54" i="20"/>
  <c r="I53" i="20"/>
  <c r="I52" i="20"/>
  <c r="I51" i="20"/>
  <c r="I50" i="20"/>
  <c r="I49" i="20"/>
  <c r="K48" i="20"/>
  <c r="I48" i="20"/>
  <c r="I47" i="20"/>
  <c r="I58" i="20" s="1"/>
  <c r="K42" i="20"/>
  <c r="C42" i="20"/>
  <c r="G47" i="20" l="1"/>
  <c r="G101" i="21"/>
  <c r="H210" i="21" s="1"/>
  <c r="G48" i="20"/>
  <c r="K119" i="21"/>
  <c r="H467" i="21"/>
  <c r="H505" i="21" s="1"/>
  <c r="H544" i="21" s="1"/>
  <c r="H581" i="21" s="1"/>
  <c r="H618" i="21" s="1"/>
  <c r="H655" i="21" s="1"/>
  <c r="H692" i="21" s="1"/>
  <c r="H729" i="21" s="1"/>
  <c r="H766" i="21" s="1"/>
  <c r="H804" i="21" s="1"/>
  <c r="H841" i="21" s="1"/>
  <c r="H414" i="21"/>
  <c r="K467" i="22"/>
  <c r="K505" i="22" s="1"/>
  <c r="K544" i="22" s="1"/>
  <c r="K581" i="22" s="1"/>
  <c r="K618" i="22" s="1"/>
  <c r="K655" i="22" s="1"/>
  <c r="K692" i="22" s="1"/>
  <c r="K729" i="22" s="1"/>
  <c r="K766" i="22" s="1"/>
  <c r="K804" i="22" s="1"/>
  <c r="K841" i="22" s="1"/>
  <c r="K414" i="22"/>
  <c r="H414" i="22"/>
  <c r="H467" i="22"/>
  <c r="H505" i="22" s="1"/>
  <c r="H544" i="22" s="1"/>
  <c r="H581" i="22" s="1"/>
  <c r="H618" i="22" s="1"/>
  <c r="H655" i="22" s="1"/>
  <c r="H692" i="22" s="1"/>
  <c r="H729" i="22" s="1"/>
  <c r="H766" i="22" s="1"/>
  <c r="H804" i="22" s="1"/>
  <c r="H841" i="22" s="1"/>
  <c r="K192" i="22"/>
  <c r="K194" i="22" s="1"/>
  <c r="K186" i="22"/>
  <c r="K467" i="21"/>
  <c r="K505" i="21" s="1"/>
  <c r="K544" i="21" s="1"/>
  <c r="K581" i="21" s="1"/>
  <c r="K618" i="21" s="1"/>
  <c r="K655" i="21" s="1"/>
  <c r="K692" i="21" s="1"/>
  <c r="K729" i="21" s="1"/>
  <c r="K766" i="21" s="1"/>
  <c r="K804" i="21" s="1"/>
  <c r="K841" i="21" s="1"/>
  <c r="K414" i="21"/>
  <c r="J101" i="21"/>
  <c r="H55" i="20"/>
  <c r="K101" i="22"/>
  <c r="M119" i="21"/>
  <c r="H47" i="20"/>
  <c r="H58" i="20" s="1"/>
  <c r="H101" i="21"/>
  <c r="K47" i="20"/>
  <c r="K58" i="20" s="1"/>
  <c r="H112" i="21"/>
  <c r="H119" i="21" s="1"/>
  <c r="H467" i="24"/>
  <c r="H505" i="24" s="1"/>
  <c r="H544" i="24" s="1"/>
  <c r="H581" i="24" s="1"/>
  <c r="H618" i="24" s="1"/>
  <c r="H655" i="24" s="1"/>
  <c r="H692" i="24" s="1"/>
  <c r="H729" i="24" s="1"/>
  <c r="H766" i="24" s="1"/>
  <c r="H804" i="24" s="1"/>
  <c r="H841" i="24" s="1"/>
  <c r="H414" i="24"/>
  <c r="G101" i="25"/>
  <c r="H210" i="25" s="1"/>
  <c r="J47" i="20"/>
  <c r="J58" i="20" s="1"/>
  <c r="K192" i="21"/>
  <c r="K194" i="21" s="1"/>
  <c r="H467" i="23"/>
  <c r="H505" i="23" s="1"/>
  <c r="H544" i="23" s="1"/>
  <c r="H581" i="23" s="1"/>
  <c r="H618" i="23" s="1"/>
  <c r="H655" i="23" s="1"/>
  <c r="H692" i="23" s="1"/>
  <c r="H729" i="23" s="1"/>
  <c r="H766" i="23" s="1"/>
  <c r="H804" i="23" s="1"/>
  <c r="H841" i="23" s="1"/>
  <c r="H414" i="23"/>
  <c r="K119" i="23"/>
  <c r="K101" i="23"/>
  <c r="H186" i="22"/>
  <c r="H313" i="22"/>
  <c r="H111" i="22" s="1"/>
  <c r="H112" i="22" s="1"/>
  <c r="H119" i="22" s="1"/>
  <c r="H197" i="22" s="1"/>
  <c r="K467" i="23"/>
  <c r="K505" i="23" s="1"/>
  <c r="K544" i="23" s="1"/>
  <c r="K581" i="23" s="1"/>
  <c r="K618" i="23" s="1"/>
  <c r="K655" i="23" s="1"/>
  <c r="K692" i="23" s="1"/>
  <c r="K729" i="23" s="1"/>
  <c r="K766" i="23" s="1"/>
  <c r="K804" i="23" s="1"/>
  <c r="K841" i="23" s="1"/>
  <c r="K414" i="23"/>
  <c r="J101" i="25"/>
  <c r="G314" i="22"/>
  <c r="G317" i="22" s="1"/>
  <c r="J107" i="23"/>
  <c r="J64" i="20" s="1"/>
  <c r="K184" i="23"/>
  <c r="K183" i="23"/>
  <c r="K101" i="24"/>
  <c r="E251" i="22"/>
  <c r="F251" i="22" s="1"/>
  <c r="H467" i="25"/>
  <c r="H505" i="25" s="1"/>
  <c r="H544" i="25" s="1"/>
  <c r="H581" i="25" s="1"/>
  <c r="H618" i="25" s="1"/>
  <c r="H655" i="25" s="1"/>
  <c r="H692" i="25" s="1"/>
  <c r="H729" i="25" s="1"/>
  <c r="H766" i="25" s="1"/>
  <c r="H804" i="25" s="1"/>
  <c r="H841" i="25" s="1"/>
  <c r="H414" i="25"/>
  <c r="G317" i="23"/>
  <c r="J101" i="23"/>
  <c r="K467" i="24"/>
  <c r="K505" i="24" s="1"/>
  <c r="K544" i="24" s="1"/>
  <c r="K581" i="24" s="1"/>
  <c r="K618" i="24" s="1"/>
  <c r="K655" i="24" s="1"/>
  <c r="K692" i="24" s="1"/>
  <c r="K729" i="24" s="1"/>
  <c r="K766" i="24" s="1"/>
  <c r="K804" i="24" s="1"/>
  <c r="K841" i="24" s="1"/>
  <c r="K414" i="24"/>
  <c r="K467" i="25"/>
  <c r="K505" i="25" s="1"/>
  <c r="K544" i="25" s="1"/>
  <c r="K581" i="25" s="1"/>
  <c r="K618" i="25" s="1"/>
  <c r="K655" i="25" s="1"/>
  <c r="K692" i="25" s="1"/>
  <c r="K729" i="25" s="1"/>
  <c r="K766" i="25" s="1"/>
  <c r="K804" i="25" s="1"/>
  <c r="K841" i="25" s="1"/>
  <c r="K414" i="25"/>
  <c r="H119" i="23"/>
  <c r="H197" i="23" s="1"/>
  <c r="G101" i="24"/>
  <c r="H210" i="24" s="1"/>
  <c r="H314" i="23"/>
  <c r="H317" i="23" s="1"/>
  <c r="F249" i="24"/>
  <c r="G313" i="23"/>
  <c r="H309" i="24"/>
  <c r="H197" i="21" l="1"/>
  <c r="H314" i="24"/>
  <c r="H317" i="24" s="1"/>
  <c r="H313" i="24"/>
  <c r="H111" i="24" s="1"/>
  <c r="H112" i="24" s="1"/>
  <c r="H119" i="24" s="1"/>
  <c r="H197" i="24" s="1"/>
  <c r="K76" i="20"/>
  <c r="L119" i="21"/>
  <c r="K192" i="23"/>
  <c r="K194" i="23" s="1"/>
  <c r="K186" i="23"/>
  <c r="M119" i="22"/>
  <c r="H69" i="20"/>
  <c r="M121" i="22"/>
  <c r="P119" i="22"/>
  <c r="L101" i="21"/>
  <c r="G58" i="20"/>
  <c r="H68" i="20" l="1"/>
  <c r="H76" i="20"/>
</calcChain>
</file>

<file path=xl/comments1.xml><?xml version="1.0" encoding="utf-8"?>
<comments xmlns="http://schemas.openxmlformats.org/spreadsheetml/2006/main">
  <authors>
    <author>Nguyen, Bernadette T</author>
  </authors>
  <commentList>
    <comment ref="G631" authorId="0" shapeId="0">
      <text>
        <r>
          <rPr>
            <b/>
            <sz val="9"/>
            <color indexed="81"/>
            <rFont val="Tahoma"/>
            <family val="2"/>
          </rPr>
          <t>Nguyen, Bernadette T:</t>
        </r>
        <r>
          <rPr>
            <sz val="9"/>
            <color indexed="81"/>
            <rFont val="Tahoma"/>
            <family val="2"/>
          </rPr>
          <t xml:space="preserve">
Gained 3 FTE from non class 
</t>
        </r>
        <r>
          <rPr>
            <b/>
            <sz val="9"/>
            <color indexed="81"/>
            <rFont val="Tahoma"/>
            <family val="2"/>
          </rPr>
          <t>Nguyen, Bernadette T:</t>
        </r>
        <r>
          <rPr>
            <sz val="9"/>
            <color indexed="81"/>
            <rFont val="Tahoma"/>
            <family val="2"/>
          </rPr>
          <t xml:space="preserve">
Gained 4 FE from instruction part time fac 
</t>
        </r>
      </text>
    </comment>
  </commentList>
</comments>
</file>

<file path=xl/sharedStrings.xml><?xml version="1.0" encoding="utf-8"?>
<sst xmlns="http://schemas.openxmlformats.org/spreadsheetml/2006/main" count="6056" uniqueCount="291">
  <si>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</si>
  <si>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</si>
  <si>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</si>
  <si>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</si>
  <si>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</si>
  <si>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</si>
  <si>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</si>
  <si>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</si>
  <si>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</si>
  <si>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</si>
  <si>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</si>
  <si>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</si>
  <si>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</si>
  <si>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</si>
  <si>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</si>
  <si>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</si>
  <si>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</si>
  <si>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</si>
  <si>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</si>
  <si>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</si>
  <si>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</si>
  <si>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</si>
  <si>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</si>
  <si>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</si>
  <si>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</si>
  <si>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</si>
  <si>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</si>
  <si>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</si>
  <si>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</si>
  <si>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</si>
  <si>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</si>
  <si>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</si>
  <si>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</si>
  <si>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</si>
  <si>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</si>
  <si>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</si>
  <si>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</si>
  <si>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</si>
  <si>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</si>
  <si>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</si>
  <si>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</si>
  <si>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</si>
  <si>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</si>
  <si>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</si>
  <si>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</si>
  <si>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</si>
  <si>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</si>
  <si>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</si>
  <si>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</si>
  <si>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</si>
  <si>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</si>
  <si>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</si>
  <si>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</si>
  <si>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</si>
  <si>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</si>
  <si>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</si>
  <si>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</si>
  <si>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</si>
  <si>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</si>
  <si>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</si>
  <si>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</si>
  <si>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</si>
  <si>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</si>
  <si>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</si>
  <si>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</si>
  <si>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</si>
  <si>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</si>
  <si>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</si>
  <si>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</si>
  <si>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</si>
  <si>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</si>
  <si>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</si>
  <si>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</si>
  <si>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</si>
  <si>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</si>
  <si>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</si>
  <si>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</si>
  <si>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</si>
  <si>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</si>
  <si>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</si>
  <si>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</si>
  <si>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</si>
  <si>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</si>
  <si>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</si>
  <si>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</si>
  <si>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</si>
  <si>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</si>
  <si>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</si>
  <si>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</si>
  <si>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</si>
  <si>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</si>
  <si>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</si>
  <si>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</si>
  <si>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</si>
  <si>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</si>
  <si>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</si>
  <si>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</si>
  <si>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</si>
  <si>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</si>
  <si>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</si>
  <si>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</si>
  <si>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</si>
  <si>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</si>
  <si>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</si>
  <si>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</si>
  <si>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</si>
  <si>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</si>
  <si>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</si>
  <si>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</si>
  <si>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</si>
  <si>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</si>
  <si>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</si>
  <si>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</si>
  <si>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</si>
  <si>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</si>
  <si>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</si>
  <si>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</si>
  <si>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</si>
  <si>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</si>
  <si>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</si>
  <si>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</si>
  <si>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</si>
  <si>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</si>
  <si>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</si>
  <si>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</si>
  <si>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</si>
  <si>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</si>
  <si>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</si>
  <si>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</si>
  <si>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</si>
  <si>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</si>
  <si>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</si>
  <si>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</si>
  <si>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</si>
  <si>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</si>
  <si>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</si>
  <si>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</si>
  <si>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</si>
  <si>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</si>
  <si>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</si>
  <si>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</si>
  <si>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</si>
  <si>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</si>
  <si>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</si>
  <si>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</si>
  <si>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</si>
  <si>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</si>
  <si>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</si>
  <si>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</si>
  <si>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</si>
  <si>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</si>
  <si>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</si>
  <si>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</si>
  <si>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</si>
  <si>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</si>
  <si>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</si>
  <si>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</si>
  <si>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</si>
  <si>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</si>
  <si>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</si>
  <si>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</si>
  <si>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</si>
  <si>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</si>
  <si>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</si>
  <si>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</si>
  <si>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</si>
  <si>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</si>
  <si>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</si>
  <si>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</si>
  <si>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</si>
  <si>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</si>
  <si>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</si>
  <si>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</si>
  <si>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</si>
  <si>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</si>
  <si>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</si>
  <si>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</si>
  <si>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</si>
  <si>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</si>
  <si>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</si>
  <si>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</si>
  <si>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</si>
  <si>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</si>
  <si>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</si>
  <si>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</si>
  <si>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</si>
  <si>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</si>
  <si>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</si>
  <si>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</si>
  <si>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</si>
  <si>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</si>
  <si>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</si>
  <si>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</si>
  <si>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</si>
  <si>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</si>
  <si>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</si>
  <si>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</si>
  <si>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</si>
  <si>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</si>
  <si>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</si>
  <si>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</si>
  <si>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</si>
  <si>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</si>
  <si>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</si>
  <si>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</si>
  <si>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</si>
  <si>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</si>
  <si>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</si>
  <si>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</si>
  <si>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</si>
  <si>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</si>
  <si>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</si>
  <si>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</si>
  <si>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</si>
  <si>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</si>
  <si>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</si>
  <si>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</si>
  <si>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</si>
  <si>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</si>
  <si>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</si>
  <si>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</si>
  <si>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</si>
  <si>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</si>
  <si>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</si>
  <si>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</si>
  <si>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</si>
  <si>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</si>
  <si>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</si>
  <si>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</si>
  <si>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</si>
  <si>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</si>
  <si>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</si>
  <si>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</si>
  <si>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</si>
  <si>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</si>
  <si>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</si>
  <si>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</si>
  <si>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</si>
  <si>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</si>
  <si>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</si>
  <si>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</si>
  <si>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</si>
  <si>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</si>
  <si>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</si>
  <si>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</si>
  <si>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</si>
  <si>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</si>
  <si>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</si>
  <si>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</si>
  <si>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</si>
  <si>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</si>
  <si>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</si>
  <si>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</si>
  <si>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</si>
  <si>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</si>
  <si>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</si>
  <si>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Blue cells should be entered directly on this format, they will not "roll up" from another format</t>
  </si>
  <si>
    <t>2017-18</t>
  </si>
  <si>
    <t>Format  413</t>
  </si>
  <si>
    <t>Marijuana Tax Fund Appropriation</t>
  </si>
  <si>
    <t>Non Education &amp; General Appropriated Revenues (Itemize below)</t>
  </si>
  <si>
    <t>Appropriated Non Education and General - Function Code 1900</t>
  </si>
  <si>
    <t>TOTAL APPROPRIATED Non Education and General Funds</t>
  </si>
  <si>
    <t xml:space="preserve">               Actual Fiscal Year 2017-18</t>
  </si>
  <si>
    <t xml:space="preserve">               Estimate Fiscal Year 2018-19</t>
  </si>
  <si>
    <t>2018-19</t>
  </si>
  <si>
    <t>Due Date: October 08, 2018</t>
  </si>
  <si>
    <t>University of Colorado</t>
  </si>
  <si>
    <t>University of Colorado System</t>
  </si>
  <si>
    <t>Chad Marturano 303-860-5618</t>
  </si>
  <si>
    <t>Celina Duran       303-860-5612</t>
  </si>
  <si>
    <t>Anschutz Medical Campus</t>
  </si>
  <si>
    <t>Tobacco</t>
  </si>
  <si>
    <t>Marijuana</t>
  </si>
  <si>
    <t>Boulder</t>
  </si>
  <si>
    <t>GFB</t>
  </si>
  <si>
    <t>Joy Vidalon (joy.vidalon@colorado.edu)</t>
  </si>
  <si>
    <t>Denver Campus</t>
  </si>
  <si>
    <t xml:space="preserve">HB 18-1309 Programs addressing teacher shortages </t>
  </si>
  <si>
    <t>Lib</t>
  </si>
  <si>
    <t>Colorado Springs</t>
  </si>
  <si>
    <t>GFC</t>
  </si>
  <si>
    <t>Rhea Taylor r.taylor@uccs.edu</t>
  </si>
  <si>
    <t>Osborne Center</t>
  </si>
  <si>
    <t>Lane Center</t>
  </si>
  <si>
    <t>Academic Office Building</t>
  </si>
  <si>
    <t>Capital Assets Addition: Library Materials</t>
  </si>
  <si>
    <t>System Administration</t>
  </si>
  <si>
    <t>GFAA</t>
  </si>
  <si>
    <t>Nora Sandoval</t>
  </si>
  <si>
    <t>Fixed Asset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</si>
</sst>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_(* #,##0.000_);_(* \(#,##0.000\);_(* &quot;-&quot;_);_(@_)"/>
    <numFmt numFmtId="173" formatCode="_(* #,##0.0000_);_(* \(#,##0.0000\);_(* &quot;-&quot;??_);_(@_)"/>
  </numFmts>
  <fonts count="27">
    <font>
      <sz val="11"/>
      <color theme="1"/>
      <name val="Arial"/>
      <family val="2"/>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i/>
      <sz val="10"/>
      <name val="Times New Roman"/>
      <family val="1"/>
    </font>
    <font>
      <sz val="1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b/>
      <sz val="9"/>
      <color indexed="81"/>
      <name val="Tahoma"/>
      <family val="2"/>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2">
    <border>
      <left/>
      <right/>
      <top/>
      <bottom/>
      <diagonal/>
    </border>
    <border>
      <left/>
      <right/>
      <top/>
      <bottom style="medium">
        <color indexed="64"/>
      </bottom>
      <diagonal/>
    </border>
  </borders>
  <cellStyleXfs count="55">
    <xf numFmtId="0" fontId="0" fillId="0" borderId="0"/>
    <xf numFmtId="0" fontId="1" fillId="0" borderId="0"/>
    <xf numFmtId="43" fontId="10" fillId="0" borderId="0" applyFont="0" applyFill="0" applyBorder="0" applyAlignment="0" applyProtection="0"/>
    <xf numFmtId="0" fontId="15" fillId="0" borderId="0"/>
    <xf numFmtId="0" fontId="1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xf numFmtId="0" fontId="15" fillId="0" borderId="0"/>
    <xf numFmtId="9" fontId="10" fillId="0" borderId="0" applyFont="0" applyFill="0" applyBorder="0" applyAlignment="0" applyProtection="0"/>
    <xf numFmtId="44" fontId="15"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4" fontId="20" fillId="0" borderId="0" applyFont="0" applyFill="0" applyBorder="0" applyAlignment="0" applyProtection="0"/>
  </cellStyleXfs>
  <cellXfs count="269">
    <xf numFmtId="0" fontId="0" fillId="0" borderId="0" xfId="0"/>
    <xf numFmtId="164" fontId="2" fillId="0" borderId="0" xfId="1" applyNumberFormat="1" applyFont="1" applyFill="1"/>
    <xf numFmtId="3" fontId="2" fillId="0" borderId="0" xfId="1" applyNumberFormat="1" applyFont="1" applyFill="1"/>
    <xf numFmtId="3" fontId="3" fillId="0" borderId="0" xfId="1" applyNumberFormat="1" applyFont="1" applyFill="1" applyAlignment="1">
      <alignment horizontal="right"/>
    </xf>
    <xf numFmtId="3" fontId="4" fillId="0" borderId="0" xfId="1" applyNumberFormat="1" applyFont="1" applyFill="1"/>
    <xf numFmtId="0" fontId="7" fillId="0" borderId="0" xfId="1" applyFont="1" applyFill="1"/>
    <xf numFmtId="0" fontId="8" fillId="0" borderId="0" xfId="1" applyFont="1" applyFill="1" applyAlignment="1"/>
    <xf numFmtId="0" fontId="2" fillId="0" borderId="0" xfId="1" applyFont="1" applyFill="1" applyProtection="1"/>
    <xf numFmtId="0" fontId="2" fillId="0" borderId="0" xfId="1" applyFont="1" applyFill="1" applyAlignment="1" applyProtection="1">
      <alignment horizontal="left"/>
    </xf>
    <xf numFmtId="0" fontId="2" fillId="0" borderId="0" xfId="1" applyFont="1" applyFill="1" applyProtection="1">
      <protection locked="0"/>
    </xf>
    <xf numFmtId="164" fontId="2" fillId="0" borderId="0" xfId="1" applyNumberFormat="1" applyFont="1" applyFill="1" applyProtection="1">
      <protection locked="0"/>
    </xf>
    <xf numFmtId="3" fontId="2" fillId="0" borderId="0" xfId="1" applyNumberFormat="1" applyFont="1" applyFill="1" applyProtection="1">
      <protection locked="0"/>
    </xf>
    <xf numFmtId="0" fontId="2" fillId="0" borderId="0" xfId="1" applyFont="1" applyFill="1" applyAlignment="1" applyProtection="1">
      <alignment horizontal="left"/>
      <protection locked="0"/>
    </xf>
    <xf numFmtId="164" fontId="2" fillId="0" borderId="0" xfId="1" applyNumberFormat="1" applyFont="1" applyFill="1" applyProtection="1"/>
    <xf numFmtId="3" fontId="3" fillId="0" borderId="0" xfId="1" applyNumberFormat="1" applyFont="1" applyFill="1" applyAlignment="1" applyProtection="1">
      <alignment horizontal="right"/>
    </xf>
    <xf numFmtId="0" fontId="3" fillId="0" borderId="0" xfId="1" applyFont="1" applyFill="1" applyAlignment="1" applyProtection="1">
      <alignment horizontal="left"/>
      <protection locked="0"/>
    </xf>
    <xf numFmtId="39" fontId="2" fillId="0" borderId="0" xfId="1" applyNumberFormat="1" applyFont="1" applyFill="1" applyProtection="1"/>
    <xf numFmtId="3" fontId="4" fillId="0" borderId="0" xfId="1" applyNumberFormat="1" applyFont="1" applyFill="1" applyAlignment="1" applyProtection="1">
      <alignment horizontal="left"/>
      <protection locked="0"/>
    </xf>
    <xf numFmtId="0" fontId="2" fillId="0" borderId="0" xfId="1" applyFont="1" applyFill="1" applyAlignment="1" applyProtection="1">
      <alignment horizontal="fill"/>
    </xf>
    <xf numFmtId="164" fontId="2" fillId="0" borderId="0" xfId="1" applyNumberFormat="1" applyFont="1" applyFill="1" applyAlignment="1" applyProtection="1">
      <alignment horizontal="fill"/>
    </xf>
    <xf numFmtId="3" fontId="2" fillId="0" borderId="0" xfId="1" applyNumberFormat="1" applyFont="1" applyFill="1" applyAlignment="1" applyProtection="1">
      <alignment horizontal="fill"/>
    </xf>
    <xf numFmtId="165" fontId="2" fillId="0" borderId="0" xfId="1" applyNumberFormat="1" applyFont="1" applyFill="1" applyAlignment="1" applyProtection="1">
      <alignment horizontal="center"/>
    </xf>
    <xf numFmtId="0" fontId="2" fillId="0" borderId="0" xfId="1" applyFont="1" applyFill="1" applyAlignment="1">
      <alignment horizontal="center"/>
    </xf>
    <xf numFmtId="164" fontId="2" fillId="0" borderId="0" xfId="1" applyNumberFormat="1" applyFont="1" applyFill="1" applyAlignment="1" applyProtection="1">
      <alignment horizontal="center"/>
    </xf>
    <xf numFmtId="3" fontId="2" fillId="0" borderId="0" xfId="1" applyNumberFormat="1" applyFont="1" applyFill="1" applyAlignment="1" applyProtection="1">
      <alignment horizontal="center"/>
    </xf>
    <xf numFmtId="0" fontId="2" fillId="0" borderId="0" xfId="1" applyFont="1" applyFill="1" applyAlignment="1" applyProtection="1">
      <alignment horizontal="center"/>
    </xf>
    <xf numFmtId="0" fontId="2" fillId="0" borderId="0" xfId="1" applyFont="1" applyFill="1" applyAlignment="1" applyProtection="1">
      <alignment horizontal="right"/>
    </xf>
    <xf numFmtId="39" fontId="2" fillId="0" borderId="0" xfId="1" applyNumberFormat="1" applyFont="1" applyFill="1" applyAlignment="1" applyProtection="1">
      <alignment horizontal="fill"/>
    </xf>
    <xf numFmtId="2" fontId="2" fillId="0" borderId="0" xfId="1" applyNumberFormat="1" applyFont="1" applyFill="1" applyAlignment="1" applyProtection="1">
      <alignment horizontal="center"/>
    </xf>
    <xf numFmtId="2" fontId="2" fillId="0" borderId="0" xfId="1" applyNumberFormat="1" applyFont="1" applyFill="1" applyAlignment="1">
      <alignment horizontal="center"/>
    </xf>
    <xf numFmtId="0" fontId="3" fillId="0" borderId="0" xfId="1" applyFont="1" applyFill="1" applyAlignment="1" applyProtection="1">
      <alignment horizontal="left"/>
    </xf>
    <xf numFmtId="0" fontId="11" fillId="0" borderId="0" xfId="1" applyFont="1" applyFill="1" applyAlignment="1" applyProtection="1">
      <alignment horizontal="left"/>
    </xf>
    <xf numFmtId="0" fontId="2" fillId="3" borderId="0" xfId="1" applyFont="1" applyFill="1"/>
    <xf numFmtId="3" fontId="2" fillId="3" borderId="0" xfId="1" applyNumberFormat="1" applyFont="1" applyFill="1" applyAlignment="1" applyProtection="1">
      <alignment horizontal="fill"/>
    </xf>
    <xf numFmtId="165" fontId="2" fillId="0" borderId="0" xfId="1" applyNumberFormat="1" applyFont="1" applyFill="1" applyProtection="1"/>
    <xf numFmtId="0" fontId="3" fillId="0" borderId="0" xfId="1" applyFont="1" applyFill="1"/>
    <xf numFmtId="165" fontId="3" fillId="0" borderId="0" xfId="1" applyNumberFormat="1" applyFont="1" applyFill="1" applyProtection="1"/>
    <xf numFmtId="164" fontId="3" fillId="0" borderId="0" xfId="1" applyNumberFormat="1" applyFont="1" applyFill="1" applyProtection="1"/>
    <xf numFmtId="3" fontId="3" fillId="0" borderId="0" xfId="1" applyNumberFormat="1" applyFont="1" applyFill="1" applyProtection="1"/>
    <xf numFmtId="3" fontId="2" fillId="0" borderId="0" xfId="1" applyNumberFormat="1" applyFont="1" applyFill="1" applyProtection="1"/>
    <xf numFmtId="0" fontId="2" fillId="0" borderId="0" xfId="1" applyFont="1" applyFill="1" applyAlignment="1">
      <alignment vertical="center"/>
    </xf>
    <xf numFmtId="0" fontId="12" fillId="0" borderId="0" xfId="1" applyFont="1" applyFill="1"/>
    <xf numFmtId="164" fontId="12" fillId="0" borderId="0" xfId="1" applyNumberFormat="1" applyFont="1" applyFill="1"/>
    <xf numFmtId="3" fontId="12" fillId="0" borderId="0" xfId="1" applyNumberFormat="1" applyFont="1" applyFill="1"/>
    <xf numFmtId="0" fontId="13" fillId="0" borderId="0" xfId="1" applyFont="1" applyFill="1"/>
    <xf numFmtId="0" fontId="14" fillId="0" borderId="0" xfId="1" applyFont="1" applyFill="1"/>
    <xf numFmtId="6" fontId="14" fillId="0" borderId="0" xfId="1" applyNumberFormat="1" applyFont="1" applyFill="1"/>
    <xf numFmtId="41" fontId="2" fillId="0" borderId="0" xfId="1" applyNumberFormat="1" applyFont="1" applyFill="1" applyAlignment="1">
      <alignment horizontal="center"/>
    </xf>
    <xf numFmtId="41" fontId="2" fillId="0" borderId="0" xfId="1" applyNumberFormat="1" applyFont="1" applyFill="1" applyAlignment="1" applyProtection="1">
      <alignment horizontal="fill"/>
    </xf>
    <xf numFmtId="167" fontId="2" fillId="0" borderId="0" xfId="1" applyNumberFormat="1" applyFont="1" applyFill="1" applyAlignment="1">
      <alignment horizontal="center"/>
    </xf>
    <xf numFmtId="167" fontId="2" fillId="0" borderId="0" xfId="1" applyNumberFormat="1" applyFont="1" applyFill="1" applyAlignment="1">
      <alignment horizontal="left"/>
    </xf>
    <xf numFmtId="39" fontId="2" fillId="4" borderId="0" xfId="1" applyNumberFormat="1" applyFont="1" applyFill="1" applyProtection="1"/>
    <xf numFmtId="2" fontId="2" fillId="4" borderId="0" xfId="1" applyNumberFormat="1" applyFont="1" applyFill="1" applyAlignment="1" applyProtection="1">
      <alignment horizontal="center"/>
    </xf>
    <xf numFmtId="164" fontId="2" fillId="4" borderId="0" xfId="1" applyNumberFormat="1" applyFont="1" applyFill="1"/>
    <xf numFmtId="2" fontId="2" fillId="4" borderId="0" xfId="1" applyNumberFormat="1" applyFont="1" applyFill="1" applyAlignment="1" applyProtection="1">
      <alignment horizontal="right"/>
    </xf>
    <xf numFmtId="168" fontId="2" fillId="3" borderId="0" xfId="1" applyNumberFormat="1" applyFont="1" applyFill="1" applyAlignment="1" applyProtection="1">
      <alignment horizontal="center"/>
    </xf>
    <xf numFmtId="37" fontId="2" fillId="0" borderId="0" xfId="1" applyNumberFormat="1" applyFont="1" applyFill="1" applyProtection="1"/>
    <xf numFmtId="39" fontId="3" fillId="0" borderId="0" xfId="1" applyNumberFormat="1" applyFont="1" applyFill="1" applyProtection="1"/>
    <xf numFmtId="37" fontId="3" fillId="0" borderId="0" xfId="1" applyNumberFormat="1" applyFont="1" applyFill="1" applyProtection="1"/>
    <xf numFmtId="169" fontId="2" fillId="0" borderId="0" xfId="1" applyNumberFormat="1" applyFont="1" applyFill="1" applyProtection="1"/>
    <xf numFmtId="168" fontId="2" fillId="0" borderId="0" xfId="1" applyNumberFormat="1" applyFont="1" applyFill="1" applyProtection="1"/>
    <xf numFmtId="164" fontId="3" fillId="0" borderId="0" xfId="1" applyNumberFormat="1" applyFont="1" applyFill="1"/>
    <xf numFmtId="0" fontId="3" fillId="0" borderId="0" xfId="1" quotePrefix="1" applyFont="1" applyFill="1" applyAlignment="1" applyProtection="1">
      <alignment horizontal="left"/>
    </xf>
    <xf numFmtId="2" fontId="2" fillId="0" borderId="0" xfId="1" applyNumberFormat="1" applyFont="1" applyFill="1"/>
    <xf numFmtId="43" fontId="2" fillId="0" borderId="0" xfId="1" applyNumberFormat="1" applyFont="1" applyFill="1" applyAlignment="1">
      <alignment horizontal="right"/>
    </xf>
    <xf numFmtId="164" fontId="11" fillId="0" borderId="0" xfId="1" applyNumberFormat="1" applyFont="1" applyFill="1"/>
    <xf numFmtId="3" fontId="11" fillId="0" borderId="0" xfId="1" applyNumberFormat="1" applyFont="1" applyFill="1" applyProtection="1"/>
    <xf numFmtId="0" fontId="2" fillId="0" borderId="0" xfId="1" applyFont="1" applyFill="1" applyAlignment="1">
      <alignment horizontal="right" wrapText="1"/>
    </xf>
    <xf numFmtId="37" fontId="2" fillId="0" borderId="0" xfId="1" applyNumberFormat="1" applyFont="1" applyFill="1" applyProtection="1">
      <protection locked="0"/>
    </xf>
    <xf numFmtId="168" fontId="2" fillId="0" borderId="0" xfId="1" applyNumberFormat="1" applyFont="1" applyFill="1" applyAlignment="1" applyProtection="1">
      <alignment horizontal="fill"/>
    </xf>
    <xf numFmtId="3" fontId="3" fillId="0" borderId="0" xfId="1" applyNumberFormat="1" applyFont="1" applyFill="1" applyAlignment="1" applyProtection="1">
      <alignment horizontal="left"/>
    </xf>
    <xf numFmtId="0" fontId="11" fillId="0" borderId="0" xfId="1" applyFont="1" applyFill="1"/>
    <xf numFmtId="1" fontId="2" fillId="0" borderId="0" xfId="1" applyNumberFormat="1" applyFont="1" applyFill="1" applyProtection="1"/>
    <xf numFmtId="0" fontId="2" fillId="0" borderId="0" xfId="1" applyFont="1" applyFill="1" applyBorder="1" applyAlignment="1" applyProtection="1">
      <alignment horizontal="left"/>
    </xf>
    <xf numFmtId="0" fontId="2" fillId="0" borderId="0" xfId="1" applyFont="1" applyFill="1" applyBorder="1"/>
    <xf numFmtId="1" fontId="2" fillId="0" borderId="0" xfId="1" applyNumberFormat="1" applyFont="1" applyFill="1"/>
    <xf numFmtId="1" fontId="2" fillId="0" borderId="0" xfId="1" applyNumberFormat="1" applyFont="1" applyFill="1" applyAlignment="1" applyProtection="1">
      <alignment horizontal="right"/>
    </xf>
    <xf numFmtId="1" fontId="2" fillId="0" borderId="0" xfId="1" applyNumberFormat="1" applyFont="1" applyFill="1" applyAlignment="1">
      <alignment horizontal="right"/>
    </xf>
    <xf numFmtId="164" fontId="11" fillId="0" borderId="0" xfId="1" applyNumberFormat="1" applyFont="1" applyFill="1" applyAlignment="1" applyProtection="1">
      <alignment horizontal="left"/>
    </xf>
    <xf numFmtId="0" fontId="2" fillId="0" borderId="0" xfId="1" applyFont="1" applyFill="1" applyAlignment="1" applyProtection="1">
      <alignment horizontal="left" wrapText="1"/>
    </xf>
    <xf numFmtId="0" fontId="2" fillId="2" borderId="0" xfId="1" applyFont="1" applyFill="1"/>
    <xf numFmtId="43" fontId="2" fillId="0" borderId="0" xfId="1" applyNumberFormat="1" applyFont="1" applyFill="1" applyAlignment="1" applyProtection="1">
      <alignment horizontal="fill"/>
    </xf>
    <xf numFmtId="0" fontId="17" fillId="0" borderId="0" xfId="1" applyFont="1" applyAlignment="1">
      <alignment horizontal="justify"/>
    </xf>
    <xf numFmtId="2" fontId="2" fillId="0" borderId="0" xfId="1" applyNumberFormat="1" applyFont="1" applyFill="1" applyAlignment="1" applyProtection="1">
      <alignment horizontal="center"/>
      <protection locked="0"/>
    </xf>
    <xf numFmtId="2" fontId="2" fillId="0" borderId="0" xfId="1" applyNumberFormat="1" applyFont="1" applyFill="1" applyAlignment="1" applyProtection="1">
      <alignment horizontal="fill"/>
    </xf>
    <xf numFmtId="0" fontId="2" fillId="0" borderId="0" xfId="1" applyFont="1" applyFill="1" applyAlignment="1">
      <alignment horizontal="right"/>
    </xf>
    <xf numFmtId="3" fontId="11" fillId="0" borderId="0" xfId="1" applyNumberFormat="1" applyFont="1" applyFill="1" applyAlignment="1" applyProtection="1">
      <alignment horizontal="left"/>
    </xf>
    <xf numFmtId="0" fontId="2" fillId="0" borderId="0" xfId="1" applyFont="1" applyFill="1" applyBorder="1" applyProtection="1">
      <protection locked="0"/>
    </xf>
    <xf numFmtId="0" fontId="2" fillId="5" borderId="0" xfId="1" applyFont="1" applyFill="1"/>
    <xf numFmtId="167" fontId="2" fillId="0" borderId="0" xfId="1" applyNumberFormat="1" applyFont="1" applyFill="1" applyAlignment="1" applyProtection="1">
      <alignment horizontal="center"/>
    </xf>
    <xf numFmtId="166" fontId="2" fillId="0" borderId="0" xfId="5" applyNumberFormat="1" applyFont="1" applyFill="1"/>
    <xf numFmtId="166" fontId="2" fillId="0" borderId="0" xfId="5" applyNumberFormat="1" applyFont="1" applyFill="1" applyAlignment="1">
      <alignment vertical="center"/>
    </xf>
    <xf numFmtId="166" fontId="2" fillId="0" borderId="0" xfId="5" applyNumberFormat="1" applyFont="1" applyFill="1" applyAlignment="1" applyProtection="1">
      <alignment horizontal="right"/>
    </xf>
    <xf numFmtId="43" fontId="2" fillId="0" borderId="0" xfId="5" applyNumberFormat="1" applyFont="1" applyFill="1" applyAlignment="1" applyProtection="1">
      <alignment horizontal="right"/>
    </xf>
    <xf numFmtId="43" fontId="2" fillId="0" borderId="0" xfId="5" applyNumberFormat="1" applyFont="1" applyFill="1" applyAlignment="1">
      <alignment horizontal="right"/>
    </xf>
    <xf numFmtId="166" fontId="2" fillId="0" borderId="0" xfId="5" applyNumberFormat="1" applyFont="1" applyFill="1" applyAlignment="1">
      <alignment horizontal="right"/>
    </xf>
    <xf numFmtId="43" fontId="16" fillId="0" borderId="0" xfId="5" applyNumberFormat="1" applyFont="1" applyFill="1" applyAlignment="1">
      <alignment horizontal="right"/>
    </xf>
    <xf numFmtId="166" fontId="2" fillId="0" borderId="0" xfId="5" applyNumberFormat="1" applyFont="1" applyFill="1" applyAlignment="1">
      <alignment horizontal="left"/>
    </xf>
    <xf numFmtId="166" fontId="2" fillId="0" borderId="0" xfId="5" applyNumberFormat="1" applyFont="1" applyFill="1" applyAlignment="1" applyProtection="1">
      <alignment horizontal="right"/>
      <protection locked="0"/>
    </xf>
    <xf numFmtId="43" fontId="2" fillId="0" borderId="0" xfId="5" applyNumberFormat="1" applyFont="1" applyFill="1" applyAlignment="1" applyProtection="1">
      <alignment horizontal="right"/>
      <protection locked="0"/>
    </xf>
    <xf numFmtId="170" fontId="2" fillId="0" borderId="0" xfId="5" applyNumberFormat="1" applyFont="1" applyFill="1" applyAlignment="1">
      <alignment horizontal="right"/>
    </xf>
    <xf numFmtId="166" fontId="2" fillId="0" borderId="0" xfId="5" applyNumberFormat="1" applyFont="1" applyFill="1" applyProtection="1">
      <protection locked="0"/>
    </xf>
    <xf numFmtId="166" fontId="2" fillId="0" borderId="0" xfId="5" applyNumberFormat="1" applyFont="1" applyFill="1" applyAlignment="1" applyProtection="1">
      <alignment horizontal="center"/>
    </xf>
    <xf numFmtId="166" fontId="2" fillId="0" borderId="0" xfId="5" applyNumberFormat="1" applyFont="1" applyFill="1" applyAlignment="1">
      <alignment horizontal="center"/>
    </xf>
    <xf numFmtId="43" fontId="2" fillId="0" borderId="0" xfId="5" applyNumberFormat="1" applyFont="1" applyFill="1" applyAlignment="1" applyProtection="1">
      <alignment horizontal="center"/>
      <protection locked="0"/>
    </xf>
    <xf numFmtId="166" fontId="2" fillId="0" borderId="0" xfId="5" applyNumberFormat="1" applyFont="1" applyFill="1" applyAlignment="1" applyProtection="1">
      <alignment horizontal="center"/>
      <protection locked="0"/>
    </xf>
    <xf numFmtId="43" fontId="2" fillId="0" borderId="0" xfId="5" applyNumberFormat="1" applyFont="1" applyFill="1" applyAlignment="1" applyProtection="1">
      <alignment horizontal="center"/>
    </xf>
    <xf numFmtId="43" fontId="2" fillId="0" borderId="0" xfId="5" applyNumberFormat="1" applyFont="1" applyFill="1" applyAlignment="1">
      <alignment horizontal="center"/>
    </xf>
    <xf numFmtId="170" fontId="2" fillId="0" borderId="0" xfId="5" applyNumberFormat="1" applyFont="1" applyFill="1" applyAlignment="1">
      <alignment horizontal="center"/>
    </xf>
    <xf numFmtId="171" fontId="2" fillId="0" borderId="0" xfId="5" applyNumberFormat="1" applyFont="1" applyFill="1" applyAlignment="1" applyProtection="1">
      <alignment horizontal="right"/>
      <protection locked="0"/>
    </xf>
    <xf numFmtId="171" fontId="2" fillId="0" borderId="0" xfId="5" applyNumberFormat="1" applyFont="1" applyFill="1" applyAlignment="1">
      <alignment horizontal="right"/>
    </xf>
    <xf numFmtId="41" fontId="2" fillId="2" borderId="0" xfId="1" applyNumberFormat="1" applyFont="1" applyFill="1" applyAlignment="1">
      <alignment horizontal="center"/>
    </xf>
    <xf numFmtId="0" fontId="2" fillId="7" borderId="0" xfId="1" applyFont="1" applyFill="1" applyProtection="1"/>
    <xf numFmtId="0" fontId="2" fillId="7" borderId="0" xfId="1" applyFont="1" applyFill="1"/>
    <xf numFmtId="0" fontId="2" fillId="7" borderId="0" xfId="1" applyFont="1" applyFill="1" applyProtection="1">
      <protection locked="0"/>
    </xf>
    <xf numFmtId="171" fontId="2" fillId="7" borderId="0" xfId="5" applyNumberFormat="1" applyFont="1" applyFill="1" applyAlignment="1" applyProtection="1">
      <alignment horizontal="right"/>
      <protection locked="0"/>
    </xf>
    <xf numFmtId="166" fontId="2" fillId="7" borderId="0" xfId="5" applyNumberFormat="1" applyFont="1" applyFill="1" applyAlignment="1" applyProtection="1">
      <alignment horizontal="right"/>
      <protection locked="0"/>
    </xf>
    <xf numFmtId="2" fontId="2" fillId="7" borderId="0" xfId="1" applyNumberFormat="1" applyFont="1" applyFill="1" applyAlignment="1" applyProtection="1">
      <alignment horizontal="center"/>
      <protection locked="0"/>
    </xf>
    <xf numFmtId="43" fontId="2" fillId="7" borderId="0" xfId="5" applyNumberFormat="1" applyFont="1" applyFill="1" applyAlignment="1" applyProtection="1">
      <alignment horizontal="right"/>
      <protection locked="0"/>
    </xf>
    <xf numFmtId="166" fontId="2" fillId="7" borderId="0" xfId="5" applyNumberFormat="1" applyFont="1" applyFill="1" applyAlignment="1" applyProtection="1">
      <alignment horizontal="center"/>
      <protection locked="0"/>
    </xf>
    <xf numFmtId="2" fontId="2" fillId="7" borderId="0" xfId="1" applyNumberFormat="1" applyFont="1" applyFill="1" applyAlignment="1">
      <alignment horizontal="center"/>
    </xf>
    <xf numFmtId="0" fontId="2" fillId="7" borderId="0" xfId="1" applyFont="1" applyFill="1" applyAlignment="1" applyProtection="1">
      <alignment horizontal="fill"/>
    </xf>
    <xf numFmtId="164" fontId="2" fillId="7" borderId="0" xfId="1" applyNumberFormat="1" applyFont="1" applyFill="1" applyAlignment="1" applyProtection="1">
      <alignment horizontal="fill"/>
    </xf>
    <xf numFmtId="3" fontId="2" fillId="7" borderId="0" xfId="1" applyNumberFormat="1" applyFont="1" applyFill="1" applyAlignment="1" applyProtection="1">
      <alignment horizontal="fill"/>
    </xf>
    <xf numFmtId="43" fontId="2" fillId="7" borderId="0" xfId="5" applyNumberFormat="1" applyFont="1" applyFill="1" applyAlignment="1" applyProtection="1">
      <alignment horizontal="center"/>
      <protection locked="0"/>
    </xf>
    <xf numFmtId="164" fontId="2" fillId="7" borderId="0" xfId="1" applyNumberFormat="1" applyFont="1" applyFill="1"/>
    <xf numFmtId="3" fontId="2" fillId="7" borderId="0" xfId="1" applyNumberFormat="1" applyFont="1" applyFill="1"/>
    <xf numFmtId="0" fontId="2" fillId="2" borderId="1" xfId="1" applyFont="1" applyFill="1" applyBorder="1"/>
    <xf numFmtId="0" fontId="8" fillId="2" borderId="1" xfId="1" applyFont="1" applyFill="1" applyBorder="1" applyAlignment="1"/>
    <xf numFmtId="166" fontId="21" fillId="0" borderId="0" xfId="49" applyNumberFormat="1" applyFont="1" applyAlignment="1">
      <alignment vertical="center"/>
    </xf>
    <xf numFmtId="0" fontId="2" fillId="0" borderId="0" xfId="1" applyFont="1" applyFill="1"/>
    <xf numFmtId="41" fontId="2" fillId="8" borderId="0" xfId="1" applyNumberFormat="1" applyFont="1" applyFill="1" applyAlignment="1">
      <alignment horizontal="center"/>
    </xf>
    <xf numFmtId="166" fontId="2" fillId="8" borderId="0" xfId="5" applyNumberFormat="1" applyFont="1" applyFill="1" applyAlignment="1">
      <alignment vertical="center"/>
    </xf>
    <xf numFmtId="166" fontId="2" fillId="8" borderId="0" xfId="5" applyNumberFormat="1" applyFont="1" applyFill="1"/>
    <xf numFmtId="170" fontId="2" fillId="8" borderId="0" xfId="5" applyNumberFormat="1" applyFont="1" applyFill="1" applyAlignment="1">
      <alignment horizontal="right"/>
    </xf>
    <xf numFmtId="43" fontId="2" fillId="8" borderId="0" xfId="5" applyNumberFormat="1" applyFont="1" applyFill="1" applyAlignment="1">
      <alignment horizontal="right"/>
    </xf>
    <xf numFmtId="43" fontId="2" fillId="8" borderId="0" xfId="5" applyNumberFormat="1" applyFont="1" applyFill="1" applyAlignment="1" applyProtection="1">
      <alignment horizontal="right"/>
      <protection locked="0"/>
    </xf>
    <xf numFmtId="166" fontId="2" fillId="8" borderId="0" xfId="5" applyNumberFormat="1" applyFont="1" applyFill="1" applyAlignment="1" applyProtection="1">
      <alignment horizontal="right"/>
      <protection locked="0"/>
    </xf>
    <xf numFmtId="166" fontId="2" fillId="8" borderId="0" xfId="5" applyNumberFormat="1" applyFont="1" applyFill="1" applyAlignment="1">
      <alignment horizontal="right"/>
    </xf>
    <xf numFmtId="3" fontId="2" fillId="8" borderId="0" xfId="1" applyNumberFormat="1" applyFont="1" applyFill="1" applyProtection="1"/>
    <xf numFmtId="166" fontId="2" fillId="8" borderId="0" xfId="5" applyNumberFormat="1" applyFont="1" applyFill="1" applyAlignment="1" applyProtection="1">
      <alignment horizontal="right"/>
    </xf>
    <xf numFmtId="3" fontId="2" fillId="8" borderId="0" xfId="1" applyNumberFormat="1" applyFont="1" applyFill="1" applyAlignment="1" applyProtection="1">
      <alignment horizontal="fill"/>
    </xf>
    <xf numFmtId="166" fontId="2" fillId="8" borderId="0" xfId="5" applyNumberFormat="1" applyFont="1" applyFill="1" applyProtection="1">
      <protection locked="0"/>
    </xf>
    <xf numFmtId="43" fontId="2" fillId="8" borderId="0" xfId="5" applyNumberFormat="1" applyFont="1" applyFill="1" applyAlignment="1" applyProtection="1">
      <alignment horizontal="center"/>
      <protection locked="0"/>
    </xf>
    <xf numFmtId="43" fontId="2" fillId="8" borderId="0" xfId="5" applyFont="1" applyFill="1" applyAlignment="1" applyProtection="1">
      <alignment horizontal="fill"/>
    </xf>
    <xf numFmtId="166" fontId="2" fillId="8" borderId="0" xfId="5" applyNumberFormat="1" applyFont="1" applyFill="1" applyAlignment="1" applyProtection="1">
      <alignment horizontal="center"/>
      <protection locked="0"/>
    </xf>
    <xf numFmtId="171" fontId="2" fillId="8" borderId="0" xfId="5" applyNumberFormat="1" applyFont="1" applyFill="1" applyAlignment="1" applyProtection="1">
      <alignment horizontal="right"/>
      <protection locked="0"/>
    </xf>
    <xf numFmtId="166" fontId="2" fillId="8" borderId="0" xfId="5" applyNumberFormat="1" applyFont="1" applyFill="1" applyAlignment="1" applyProtection="1">
      <alignment horizontal="fill"/>
    </xf>
    <xf numFmtId="43" fontId="2" fillId="0" borderId="0" xfId="5" applyFont="1" applyFill="1" applyAlignment="1" applyProtection="1">
      <alignment horizontal="fill"/>
    </xf>
    <xf numFmtId="43" fontId="2" fillId="8" borderId="0" xfId="5" applyNumberFormat="1" applyFont="1" applyFill="1" applyAlignment="1" applyProtection="1">
      <alignment horizontal="right"/>
    </xf>
    <xf numFmtId="43" fontId="2" fillId="0" borderId="0" xfId="49" applyFont="1" applyFill="1" applyAlignment="1" applyProtection="1">
      <alignment horizontal="right"/>
    </xf>
    <xf numFmtId="166" fontId="2" fillId="0" borderId="0" xfId="1" applyNumberFormat="1" applyFont="1" applyFill="1" applyAlignment="1">
      <alignment horizontal="center"/>
    </xf>
    <xf numFmtId="166" fontId="2" fillId="0" borderId="0" xfId="1" applyNumberFormat="1" applyFont="1" applyFill="1" applyAlignment="1" applyProtection="1">
      <alignment horizontal="center"/>
    </xf>
    <xf numFmtId="37" fontId="3" fillId="0" borderId="0" xfId="1" applyNumberFormat="1" applyFont="1" applyFill="1" applyAlignment="1" applyProtection="1">
      <alignment horizontal="center"/>
    </xf>
    <xf numFmtId="0" fontId="3" fillId="0" borderId="0" xfId="1" applyFont="1" applyFill="1" applyAlignment="1">
      <alignment horizontal="right"/>
    </xf>
    <xf numFmtId="41" fontId="2" fillId="0" borderId="0" xfId="1" applyNumberFormat="1" applyFont="1" applyFill="1" applyAlignment="1" applyProtection="1">
      <alignment horizontal="center"/>
    </xf>
    <xf numFmtId="4" fontId="2" fillId="0" borderId="0" xfId="1" applyNumberFormat="1" applyFont="1" applyFill="1"/>
    <xf numFmtId="2" fontId="2" fillId="0" borderId="0" xfId="1" applyNumberFormat="1" applyFont="1" applyFill="1" applyAlignment="1" applyProtection="1">
      <alignment horizontal="right"/>
    </xf>
    <xf numFmtId="3" fontId="2" fillId="8" borderId="0" xfId="1" applyNumberFormat="1" applyFont="1" applyFill="1"/>
    <xf numFmtId="3" fontId="2" fillId="8" borderId="0" xfId="1" applyNumberFormat="1" applyFont="1" applyFill="1" applyProtection="1">
      <protection locked="0"/>
    </xf>
    <xf numFmtId="43" fontId="3" fillId="8" borderId="0" xfId="5" applyNumberFormat="1" applyFont="1" applyFill="1" applyAlignment="1" applyProtection="1">
      <alignment horizontal="center"/>
      <protection locked="0"/>
    </xf>
    <xf numFmtId="41" fontId="2" fillId="0" borderId="0" xfId="1" applyNumberFormat="1" applyFont="1" applyFill="1"/>
    <xf numFmtId="166" fontId="2" fillId="0" borderId="0" xfId="1" applyNumberFormat="1" applyFont="1" applyFill="1"/>
    <xf numFmtId="0" fontId="2" fillId="0" borderId="0" xfId="5" applyNumberFormat="1" applyFont="1" applyFill="1" applyAlignment="1">
      <alignment horizontal="right"/>
    </xf>
    <xf numFmtId="41" fontId="2" fillId="0" borderId="0" xfId="49" applyNumberFormat="1" applyFont="1" applyFill="1" applyAlignment="1" applyProtection="1">
      <alignment horizontal="center"/>
    </xf>
    <xf numFmtId="166" fontId="2" fillId="0" borderId="0" xfId="49" applyNumberFormat="1" applyFont="1" applyFill="1"/>
    <xf numFmtId="41" fontId="2" fillId="0" borderId="0" xfId="1" applyNumberFormat="1" applyFont="1" applyFill="1" applyProtection="1"/>
    <xf numFmtId="43" fontId="2" fillId="0" borderId="0" xfId="1" applyNumberFormat="1" applyFont="1" applyFill="1"/>
    <xf numFmtId="41" fontId="3" fillId="0" borderId="0" xfId="1" applyNumberFormat="1" applyFont="1" applyFill="1" applyAlignment="1" applyProtection="1">
      <alignment horizontal="left"/>
    </xf>
    <xf numFmtId="41" fontId="0" fillId="0" borderId="0" xfId="0" applyNumberFormat="1"/>
    <xf numFmtId="166" fontId="2" fillId="0" borderId="0" xfId="49" applyNumberFormat="1" applyFont="1" applyFill="1" applyAlignment="1">
      <alignment horizontal="center"/>
    </xf>
    <xf numFmtId="166" fontId="2" fillId="0" borderId="0" xfId="49" applyNumberFormat="1" applyFont="1" applyFill="1" applyAlignment="1" applyProtection="1">
      <alignment horizontal="fill"/>
    </xf>
    <xf numFmtId="166" fontId="2" fillId="0" borderId="0" xfId="1" applyNumberFormat="1" applyFont="1" applyFill="1" applyAlignment="1" applyProtection="1">
      <alignment horizontal="fill"/>
    </xf>
    <xf numFmtId="166" fontId="2" fillId="2" borderId="0" xfId="1" applyNumberFormat="1" applyFont="1" applyFill="1" applyAlignment="1">
      <alignment horizontal="center"/>
    </xf>
    <xf numFmtId="166" fontId="2" fillId="8" borderId="0" xfId="1" applyNumberFormat="1" applyFont="1" applyFill="1" applyAlignment="1">
      <alignment horizontal="center"/>
    </xf>
    <xf numFmtId="5" fontId="2" fillId="0" borderId="0" xfId="1" applyNumberFormat="1" applyFont="1" applyFill="1"/>
    <xf numFmtId="5" fontId="2" fillId="5" borderId="0" xfId="1" applyNumberFormat="1" applyFont="1" applyFill="1"/>
    <xf numFmtId="41" fontId="2" fillId="5" borderId="0" xfId="1" applyNumberFormat="1" applyFont="1" applyFill="1"/>
    <xf numFmtId="41" fontId="2" fillId="0" borderId="0" xfId="1" applyNumberFormat="1" applyFont="1" applyFill="1" applyAlignment="1" applyProtection="1">
      <alignment horizontal="right"/>
    </xf>
    <xf numFmtId="43" fontId="2" fillId="4" borderId="0" xfId="1" applyNumberFormat="1" applyFont="1" applyFill="1" applyAlignment="1" applyProtection="1">
      <alignment horizontal="center"/>
    </xf>
    <xf numFmtId="41" fontId="2" fillId="4" borderId="0" xfId="1" applyNumberFormat="1" applyFont="1" applyFill="1" applyAlignment="1" applyProtection="1">
      <alignment horizontal="right"/>
    </xf>
    <xf numFmtId="41" fontId="2" fillId="3" borderId="0" xfId="1" applyNumberFormat="1" applyFont="1" applyFill="1" applyAlignment="1" applyProtection="1">
      <alignment horizontal="center"/>
    </xf>
    <xf numFmtId="43" fontId="2" fillId="0" borderId="0" xfId="1" applyNumberFormat="1" applyFont="1" applyFill="1" applyAlignment="1">
      <alignment horizontal="center"/>
    </xf>
    <xf numFmtId="170" fontId="2" fillId="0" borderId="0" xfId="1" applyNumberFormat="1" applyFont="1" applyFill="1"/>
    <xf numFmtId="170" fontId="2" fillId="0" borderId="0" xfId="5" applyNumberFormat="1" applyFont="1" applyFill="1" applyAlignment="1" applyProtection="1">
      <alignment horizontal="right"/>
    </xf>
    <xf numFmtId="166" fontId="2" fillId="0" borderId="0" xfId="49" applyNumberFormat="1" applyFont="1" applyFill="1" applyAlignment="1">
      <alignment horizontal="right"/>
    </xf>
    <xf numFmtId="166" fontId="2" fillId="0" borderId="0" xfId="49" applyNumberFormat="1" applyFont="1" applyFill="1" applyAlignment="1" applyProtection="1">
      <alignment horizontal="right"/>
    </xf>
    <xf numFmtId="166" fontId="2" fillId="5" borderId="0" xfId="1" applyNumberFormat="1" applyFont="1" applyFill="1"/>
    <xf numFmtId="166" fontId="2" fillId="0" borderId="0" xfId="49" applyNumberFormat="1" applyFont="1" applyFill="1" applyAlignment="1" applyProtection="1">
      <alignment horizontal="left"/>
    </xf>
    <xf numFmtId="166" fontId="16" fillId="0" borderId="0" xfId="49" applyNumberFormat="1" applyFont="1" applyFill="1" applyAlignment="1">
      <alignment horizontal="right"/>
    </xf>
    <xf numFmtId="166" fontId="2" fillId="8" borderId="0" xfId="49" applyNumberFormat="1" applyFont="1" applyFill="1" applyAlignment="1">
      <alignment horizontal="right"/>
    </xf>
    <xf numFmtId="166" fontId="2" fillId="0" borderId="0" xfId="49" applyNumberFormat="1" applyFont="1" applyFill="1" applyAlignment="1" applyProtection="1">
      <alignment horizontal="right"/>
      <protection locked="0"/>
    </xf>
    <xf numFmtId="164" fontId="2" fillId="8" borderId="0" xfId="1" applyNumberFormat="1" applyFont="1" applyFill="1"/>
    <xf numFmtId="166" fontId="2" fillId="8" borderId="0" xfId="49" applyNumberFormat="1" applyFont="1" applyFill="1" applyAlignment="1" applyProtection="1">
      <alignment horizontal="center"/>
      <protection locked="0"/>
    </xf>
    <xf numFmtId="166" fontId="2" fillId="8" borderId="0" xfId="49" applyNumberFormat="1" applyFont="1" applyFill="1" applyAlignment="1" applyProtection="1">
      <alignment horizontal="fill"/>
    </xf>
    <xf numFmtId="166" fontId="2" fillId="0" borderId="0" xfId="49" applyNumberFormat="1" applyFont="1" applyFill="1" applyAlignment="1" applyProtection="1">
      <alignment horizontal="center"/>
      <protection locked="0"/>
    </xf>
    <xf numFmtId="166" fontId="2" fillId="0" borderId="0" xfId="49" applyNumberFormat="1" applyFont="1" applyFill="1" applyAlignment="1" applyProtection="1">
      <alignment horizontal="center"/>
    </xf>
    <xf numFmtId="166" fontId="2" fillId="8" borderId="0" xfId="49" applyNumberFormat="1" applyFont="1" applyFill="1" applyAlignment="1" applyProtection="1">
      <alignment horizontal="right"/>
      <protection locked="0"/>
    </xf>
    <xf numFmtId="3" fontId="2" fillId="0" borderId="0" xfId="1" applyNumberFormat="1" applyFont="1" applyFill="1" applyAlignment="1">
      <alignment horizontal="center"/>
    </xf>
    <xf numFmtId="172" fontId="2" fillId="0" borderId="0" xfId="1" applyNumberFormat="1" applyFont="1" applyFill="1" applyAlignment="1" applyProtection="1">
      <alignment horizontal="fill"/>
    </xf>
    <xf numFmtId="172" fontId="2" fillId="0" borderId="0" xfId="1" applyNumberFormat="1" applyFont="1" applyFill="1" applyAlignment="1" applyProtection="1">
      <alignment horizontal="center"/>
    </xf>
    <xf numFmtId="172" fontId="2" fillId="0" borderId="0" xfId="1" applyNumberFormat="1" applyFont="1" applyFill="1" applyAlignment="1">
      <alignment horizontal="center"/>
    </xf>
    <xf numFmtId="3" fontId="2" fillId="2" borderId="0" xfId="1" applyNumberFormat="1" applyFont="1" applyFill="1" applyAlignment="1">
      <alignment horizontal="center"/>
    </xf>
    <xf numFmtId="3" fontId="2" fillId="8" borderId="0" xfId="1" applyNumberFormat="1" applyFont="1" applyFill="1" applyAlignment="1">
      <alignment horizontal="center"/>
    </xf>
    <xf numFmtId="172" fontId="2" fillId="0" borderId="0" xfId="1" applyNumberFormat="1" applyFont="1" applyFill="1"/>
    <xf numFmtId="166" fontId="2" fillId="8" borderId="0" xfId="5" applyNumberFormat="1" applyFont="1" applyFill="1" applyAlignment="1">
      <alignment horizontal="right" vertical="top"/>
    </xf>
    <xf numFmtId="43" fontId="2" fillId="9" borderId="0" xfId="5" applyNumberFormat="1" applyFont="1" applyFill="1" applyAlignment="1" applyProtection="1">
      <alignment horizontal="right"/>
    </xf>
    <xf numFmtId="173" fontId="2" fillId="8" borderId="0" xfId="5" applyNumberFormat="1" applyFont="1" applyFill="1" applyAlignment="1" applyProtection="1">
      <alignment horizontal="center"/>
      <protection locked="0"/>
    </xf>
    <xf numFmtId="173" fontId="2" fillId="0" borderId="0" xfId="5" applyNumberFormat="1" applyFont="1" applyFill="1" applyAlignment="1" applyProtection="1">
      <alignment horizontal="center"/>
      <protection locked="0"/>
    </xf>
    <xf numFmtId="173" fontId="2" fillId="0" borderId="0" xfId="5" applyNumberFormat="1" applyFont="1" applyFill="1" applyAlignment="1">
      <alignment horizontal="center"/>
    </xf>
    <xf numFmtId="173" fontId="2" fillId="0" borderId="0" xfId="1" applyNumberFormat="1" applyFont="1" applyFill="1" applyAlignment="1" applyProtection="1">
      <alignment horizontal="fill"/>
    </xf>
    <xf numFmtId="43" fontId="2" fillId="0" borderId="0" xfId="1" applyNumberFormat="1" applyFont="1" applyFill="1" applyAlignment="1" applyProtection="1">
      <alignment horizontal="left"/>
    </xf>
    <xf numFmtId="43" fontId="8" fillId="0" borderId="0" xfId="1" applyNumberFormat="1" applyFont="1" applyFill="1" applyAlignment="1"/>
    <xf numFmtId="0" fontId="2" fillId="0" borderId="1" xfId="1" applyFont="1" applyFill="1" applyBorder="1"/>
    <xf numFmtId="43" fontId="2" fillId="0" borderId="0" xfId="1" applyNumberFormat="1" applyFont="1" applyFill="1" applyProtection="1">
      <protection locked="0"/>
    </xf>
    <xf numFmtId="43" fontId="2" fillId="0" borderId="0" xfId="1" applyNumberFormat="1" applyFont="1" applyFill="1" applyAlignment="1" applyProtection="1">
      <alignment horizontal="center"/>
    </xf>
    <xf numFmtId="43" fontId="0" fillId="0" borderId="0" xfId="0" applyNumberFormat="1"/>
    <xf numFmtId="43" fontId="2" fillId="0" borderId="0" xfId="1" applyNumberFormat="1" applyFont="1" applyFill="1" applyAlignment="1" applyProtection="1">
      <alignment horizontal="right"/>
    </xf>
    <xf numFmtId="3" fontId="2" fillId="0" borderId="0" xfId="1" applyNumberFormat="1" applyFont="1" applyFill="1" applyAlignment="1" applyProtection="1">
      <alignment horizontal="right"/>
    </xf>
    <xf numFmtId="3" fontId="2" fillId="0" borderId="0" xfId="1" applyNumberFormat="1" applyFont="1" applyFill="1" applyAlignment="1">
      <alignment horizontal="right"/>
    </xf>
    <xf numFmtId="167" fontId="2" fillId="0" borderId="0" xfId="1" applyNumberFormat="1" applyFont="1" applyFill="1"/>
    <xf numFmtId="43" fontId="2" fillId="2" borderId="0" xfId="1" applyNumberFormat="1" applyFont="1" applyFill="1" applyAlignment="1">
      <alignment horizontal="right"/>
    </xf>
    <xf numFmtId="3" fontId="2" fillId="2" borderId="0" xfId="1" applyNumberFormat="1" applyFont="1" applyFill="1" applyAlignment="1">
      <alignment horizontal="right"/>
    </xf>
    <xf numFmtId="43" fontId="2" fillId="8" borderId="0" xfId="1" applyNumberFormat="1" applyFont="1" applyFill="1" applyAlignment="1">
      <alignment horizontal="right"/>
    </xf>
    <xf numFmtId="3" fontId="2" fillId="8" borderId="0" xfId="1" applyNumberFormat="1" applyFont="1" applyFill="1" applyAlignment="1">
      <alignment horizontal="right"/>
    </xf>
    <xf numFmtId="167" fontId="2" fillId="0" borderId="0" xfId="1" applyNumberFormat="1" applyFont="1" applyFill="1" applyAlignment="1" applyProtection="1">
      <alignment horizontal="fill"/>
    </xf>
    <xf numFmtId="41" fontId="2" fillId="0" borderId="0" xfId="1" applyNumberFormat="1" applyFont="1" applyFill="1" applyAlignment="1">
      <alignment horizontal="left"/>
    </xf>
    <xf numFmtId="167" fontId="2" fillId="4" borderId="0" xfId="1" applyNumberFormat="1" applyFont="1" applyFill="1" applyAlignment="1" applyProtection="1">
      <alignment horizontal="center"/>
    </xf>
    <xf numFmtId="167" fontId="2" fillId="4" borderId="0" xfId="1" applyNumberFormat="1" applyFont="1" applyFill="1"/>
    <xf numFmtId="167" fontId="2" fillId="4" borderId="0" xfId="1" applyNumberFormat="1" applyFont="1" applyFill="1" applyAlignment="1" applyProtection="1">
      <alignment horizontal="right"/>
    </xf>
    <xf numFmtId="43" fontId="3" fillId="0" borderId="0" xfId="1" applyNumberFormat="1" applyFont="1" applyFill="1" applyProtection="1"/>
    <xf numFmtId="43" fontId="2" fillId="0" borderId="0" xfId="1" applyNumberFormat="1" applyFont="1" applyFill="1" applyProtection="1"/>
    <xf numFmtId="43" fontId="2" fillId="8" borderId="0" xfId="5" applyNumberFormat="1" applyFont="1" applyFill="1" applyAlignment="1">
      <alignment vertical="center"/>
    </xf>
    <xf numFmtId="43" fontId="2" fillId="8" borderId="0" xfId="5" applyNumberFormat="1" applyFont="1" applyFill="1"/>
    <xf numFmtId="43" fontId="2" fillId="0" borderId="0" xfId="5" applyNumberFormat="1" applyFont="1" applyFill="1"/>
    <xf numFmtId="43" fontId="12" fillId="0" borderId="0" xfId="1" applyNumberFormat="1" applyFont="1" applyFill="1"/>
    <xf numFmtId="43" fontId="2" fillId="0" borderId="0" xfId="54" applyNumberFormat="1" applyFont="1" applyFill="1" applyAlignment="1">
      <alignment horizontal="right"/>
    </xf>
    <xf numFmtId="43" fontId="2" fillId="8" borderId="0" xfId="54" applyNumberFormat="1" applyFont="1" applyFill="1" applyAlignment="1">
      <alignment horizontal="right"/>
    </xf>
    <xf numFmtId="43" fontId="2" fillId="0" borderId="0" xfId="54" applyNumberFormat="1" applyFont="1" applyFill="1" applyAlignment="1" applyProtection="1">
      <alignment horizontal="right"/>
      <protection locked="0"/>
    </xf>
    <xf numFmtId="43" fontId="11" fillId="0" borderId="0" xfId="1" applyNumberFormat="1" applyFont="1" applyFill="1" applyProtection="1"/>
    <xf numFmtId="170" fontId="2" fillId="0" borderId="0" xfId="5" applyNumberFormat="1" applyFont="1" applyFill="1" applyAlignment="1">
      <alignment horizontal="right" indent="3"/>
    </xf>
    <xf numFmtId="43" fontId="2" fillId="8" borderId="0" xfId="1" applyNumberFormat="1" applyFont="1" applyFill="1" applyProtection="1"/>
    <xf numFmtId="43" fontId="2" fillId="8" borderId="0" xfId="5" applyNumberFormat="1" applyFont="1" applyFill="1" applyAlignment="1" applyProtection="1">
      <alignment horizontal="fill"/>
    </xf>
    <xf numFmtId="43" fontId="2" fillId="8" borderId="0" xfId="1" applyNumberFormat="1" applyFont="1" applyFill="1" applyAlignment="1" applyProtection="1">
      <alignment horizontal="fill"/>
    </xf>
    <xf numFmtId="43" fontId="2" fillId="8" borderId="0" xfId="1" applyNumberFormat="1" applyFont="1" applyFill="1"/>
    <xf numFmtId="43" fontId="2" fillId="8" borderId="0" xfId="5" applyNumberFormat="1" applyFont="1" applyFill="1" applyProtection="1">
      <protection locked="0"/>
    </xf>
    <xf numFmtId="43" fontId="2" fillId="5" borderId="0" xfId="5" applyNumberFormat="1" applyFont="1" applyFill="1" applyAlignment="1" applyProtection="1">
      <alignment horizontal="center"/>
      <protection locked="0"/>
    </xf>
    <xf numFmtId="166" fontId="2" fillId="5" borderId="0" xfId="5" applyNumberFormat="1" applyFont="1" applyFill="1" applyAlignment="1" applyProtection="1">
      <alignment horizontal="center"/>
      <protection locked="0"/>
    </xf>
    <xf numFmtId="38" fontId="2" fillId="8" borderId="0" xfId="5" applyNumberFormat="1" applyFont="1" applyFill="1" applyAlignment="1" applyProtection="1">
      <alignment horizontal="right"/>
    </xf>
    <xf numFmtId="38" fontId="2" fillId="5" borderId="0" xfId="5" applyNumberFormat="1" applyFont="1" applyFill="1" applyAlignment="1" applyProtection="1">
      <alignment horizontal="right"/>
    </xf>
    <xf numFmtId="38" fontId="2" fillId="8" borderId="0" xfId="5" applyNumberFormat="1" applyFont="1" applyFill="1" applyAlignment="1" applyProtection="1">
      <alignment horizontal="right"/>
      <protection locked="0"/>
    </xf>
    <xf numFmtId="38" fontId="2" fillId="5" borderId="0" xfId="5" applyNumberFormat="1" applyFont="1" applyFill="1" applyAlignment="1" applyProtection="1">
      <alignment horizontal="right"/>
      <protection locked="0"/>
    </xf>
    <xf numFmtId="38" fontId="2" fillId="0" borderId="0" xfId="5" applyNumberFormat="1" applyFont="1" applyFill="1" applyAlignment="1" applyProtection="1">
      <alignment horizontal="right"/>
      <protection locked="0"/>
    </xf>
    <xf numFmtId="38" fontId="2" fillId="0" borderId="0" xfId="5" applyNumberFormat="1" applyFont="1" applyFill="1" applyAlignment="1">
      <alignment horizontal="right"/>
    </xf>
    <xf numFmtId="43" fontId="2" fillId="7" borderId="0" xfId="1" applyNumberFormat="1" applyFont="1" applyFill="1" applyAlignment="1" applyProtection="1">
      <alignment horizontal="fill"/>
    </xf>
    <xf numFmtId="43" fontId="2" fillId="7" borderId="0" xfId="1" applyNumberFormat="1" applyFont="1" applyFill="1"/>
    <xf numFmtId="43" fontId="11" fillId="0" borderId="0" xfId="1" applyNumberFormat="1" applyFont="1" applyFill="1" applyAlignment="1" applyProtection="1">
      <alignment horizontal="left"/>
    </xf>
    <xf numFmtId="165" fontId="3" fillId="0" borderId="0" xfId="1" applyNumberFormat="1" applyFont="1" applyFill="1" applyAlignment="1" applyProtection="1">
      <alignment horizontal="center"/>
    </xf>
    <xf numFmtId="0" fontId="2" fillId="3" borderId="0" xfId="1" applyFont="1" applyFill="1" applyAlignment="1">
      <alignment horizontal="left" wrapText="1"/>
    </xf>
    <xf numFmtId="0" fontId="3" fillId="0" borderId="0" xfId="1" applyFont="1" applyFill="1" applyAlignment="1">
      <alignment horizontal="center"/>
    </xf>
    <xf numFmtId="39" fontId="3" fillId="0" borderId="0" xfId="1" applyNumberFormat="1" applyFont="1" applyFill="1" applyAlignment="1" applyProtection="1">
      <alignment horizontal="center"/>
    </xf>
    <xf numFmtId="37" fontId="3" fillId="0" borderId="0" xfId="1" applyNumberFormat="1" applyFont="1" applyFill="1" applyAlignment="1" applyProtection="1">
      <alignment horizontal="center"/>
    </xf>
    <xf numFmtId="0" fontId="2" fillId="0" borderId="0" xfId="1" applyFont="1" applyFill="1" applyAlignment="1">
      <alignment horizontal="left" vertical="center" wrapText="1"/>
    </xf>
    <xf numFmtId="0" fontId="2" fillId="6" borderId="0" xfId="1" applyFont="1" applyFill="1" applyAlignment="1">
      <alignment horizontal="left" wrapText="1"/>
    </xf>
    <xf numFmtId="168" fontId="3" fillId="0" borderId="0" xfId="1" applyNumberFormat="1" applyFont="1" applyFill="1" applyAlignment="1" applyProtection="1">
      <alignment horizontal="center"/>
    </xf>
    <xf numFmtId="0" fontId="5" fillId="0" borderId="0" xfId="1" applyFont="1" applyFill="1" applyAlignment="1">
      <alignment horizontal="left"/>
    </xf>
    <xf numFmtId="0" fontId="6" fillId="0" borderId="0" xfId="1" applyFont="1" applyFill="1" applyAlignment="1">
      <alignment horizontal="left"/>
    </xf>
    <xf numFmtId="0" fontId="3" fillId="0" borderId="0" xfId="1" applyFont="1" applyFill="1" applyAlignment="1">
      <alignment horizontal="right"/>
    </xf>
    <xf numFmtId="0" fontId="9" fillId="0" borderId="0" xfId="1" applyFont="1" applyFill="1" applyAlignment="1">
      <alignment horizontal="left"/>
    </xf>
  </cellXfs>
  <cellStyles count="55">
    <cellStyle name="Comma" xfId="49" builtinId="3"/>
    <cellStyle name="Comma 10" xfId="5"/>
    <cellStyle name="Comma 10 2" xfId="6"/>
    <cellStyle name="Comma 10 3" xfId="7"/>
    <cellStyle name="Comma 11" xfId="8"/>
    <cellStyle name="Comma 11 2" xfId="9"/>
    <cellStyle name="Comma 11 3" xfId="10"/>
    <cellStyle name="Comma 12" xfId="11"/>
    <cellStyle name="Comma 12 2" xfId="12"/>
    <cellStyle name="Comma 12 3" xfId="13"/>
    <cellStyle name="Comma 13 2" xfId="14"/>
    <cellStyle name="Comma 13 3" xfId="15"/>
    <cellStyle name="Comma 17" xfId="16"/>
    <cellStyle name="Comma 17 2" xfId="17"/>
    <cellStyle name="Comma 17 3" xfId="18"/>
    <cellStyle name="Comma 18" xfId="19"/>
    <cellStyle name="Comma 18 2" xfId="20"/>
    <cellStyle name="Comma 18 3" xfId="21"/>
    <cellStyle name="Comma 2" xfId="2"/>
    <cellStyle name="Comma 23" xfId="22"/>
    <cellStyle name="Comma 23 2" xfId="23"/>
    <cellStyle name="Comma 23 3" xfId="24"/>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xfId="54" builtinId="4"/>
    <cellStyle name="Currency 2" xfId="48"/>
    <cellStyle name="Currency 2 2" xfId="53"/>
    <cellStyle name="Hyperlink 2" xfId="44"/>
    <cellStyle name="Normal" xfId="0" builtinId="0"/>
    <cellStyle name="Normal 2" xfId="1"/>
    <cellStyle name="Normal 2 2" xfId="3"/>
    <cellStyle name="Normal 2 2 2" xfId="50"/>
    <cellStyle name="Normal 3" xfId="4"/>
    <cellStyle name="Normal 3 2" xfId="51"/>
    <cellStyle name="Normal 4" xfId="45"/>
    <cellStyle name="Normal 5" xfId="46"/>
    <cellStyle name="Normal 5 2" xfId="52"/>
    <cellStyle name="Percent 2" xfId="47"/>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130"/>
  <sheetViews>
    <sheetView showGridLines="0" tabSelected="1" view="pageBreakPreview" zoomScaleNormal="75" zoomScaleSheetLayoutView="100" workbookViewId="0">
      <selection activeCell="H106" sqref="H106"/>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266</v>
      </c>
    </row>
    <row r="5" spans="1:11" ht="45">
      <c r="A5" s="265" t="s">
        <v>1</v>
      </c>
      <c r="B5" s="265"/>
      <c r="C5" s="265"/>
      <c r="D5" s="265"/>
      <c r="E5" s="265"/>
      <c r="F5" s="265"/>
      <c r="G5" s="265"/>
      <c r="H5" s="265"/>
      <c r="I5" s="265"/>
      <c r="J5" s="265"/>
      <c r="K5" s="265"/>
    </row>
    <row r="8" spans="1:11" s="5" customFormat="1" ht="33">
      <c r="A8" s="266" t="s">
        <v>263</v>
      </c>
      <c r="B8" s="266"/>
      <c r="C8" s="266"/>
      <c r="D8" s="266"/>
      <c r="E8" s="266"/>
      <c r="F8" s="266"/>
      <c r="G8" s="266"/>
      <c r="H8" s="266"/>
      <c r="I8" s="266"/>
      <c r="J8" s="266"/>
      <c r="K8" s="266"/>
    </row>
    <row r="9" spans="1:11" s="5" customFormat="1" ht="33">
      <c r="A9" s="266" t="s">
        <v>264</v>
      </c>
      <c r="B9" s="266"/>
      <c r="C9" s="266"/>
      <c r="D9" s="266"/>
      <c r="E9" s="266"/>
      <c r="F9" s="266"/>
      <c r="G9" s="266"/>
      <c r="H9" s="266"/>
      <c r="I9" s="266"/>
      <c r="J9" s="266"/>
      <c r="K9" s="266"/>
    </row>
    <row r="20" spans="1:11" ht="12.75" thickBot="1">
      <c r="A20" s="267" t="s">
        <v>228</v>
      </c>
      <c r="B20" s="267"/>
      <c r="C20" s="267"/>
      <c r="D20" s="128" t="s">
        <v>267</v>
      </c>
      <c r="E20" s="6"/>
      <c r="F20" s="6"/>
      <c r="G20" s="6"/>
      <c r="H20" s="6"/>
      <c r="I20" s="6"/>
      <c r="J20" s="6"/>
      <c r="K20" s="6"/>
    </row>
    <row r="21" spans="1:11" ht="12.75" thickBot="1">
      <c r="C21" s="154" t="s">
        <v>229</v>
      </c>
      <c r="D21" s="127" t="s">
        <v>268</v>
      </c>
    </row>
    <row r="22" spans="1:11" ht="12.75" thickBot="1">
      <c r="C22" s="154" t="s">
        <v>230</v>
      </c>
      <c r="D22" s="127"/>
    </row>
    <row r="23" spans="1:11" ht="12.75" thickBot="1">
      <c r="C23" s="154" t="s">
        <v>231</v>
      </c>
      <c r="D23" s="127" t="s">
        <v>269</v>
      </c>
    </row>
    <row r="24" spans="1:11">
      <c r="D24" s="130" t="s">
        <v>270</v>
      </c>
    </row>
    <row r="31" spans="1:11">
      <c r="C31" s="130" t="s">
        <v>2</v>
      </c>
    </row>
    <row r="36" spans="1:11" ht="30">
      <c r="A36" s="268" t="s">
        <v>236</v>
      </c>
      <c r="B36" s="268"/>
      <c r="C36" s="268"/>
      <c r="D36" s="268"/>
      <c r="E36" s="268"/>
      <c r="F36" s="268"/>
      <c r="G36" s="268"/>
      <c r="H36" s="268"/>
      <c r="I36" s="268"/>
      <c r="J36" s="268"/>
      <c r="K36" s="268"/>
    </row>
    <row r="39" spans="1:11">
      <c r="A39" s="7"/>
      <c r="C39" s="8"/>
      <c r="E39" s="7"/>
      <c r="F39" s="9"/>
      <c r="G39" s="10"/>
      <c r="H39" s="11"/>
      <c r="I39" s="9"/>
      <c r="J39" s="10"/>
      <c r="K39" s="11"/>
    </row>
    <row r="40" spans="1:11">
      <c r="A40" s="12"/>
      <c r="G40" s="13"/>
      <c r="K40" s="14" t="s">
        <v>3</v>
      </c>
    </row>
    <row r="41" spans="1:11">
      <c r="A41" s="260" t="s">
        <v>4</v>
      </c>
      <c r="B41" s="260"/>
      <c r="C41" s="260"/>
      <c r="D41" s="260"/>
      <c r="E41" s="260"/>
      <c r="F41" s="260"/>
      <c r="G41" s="260"/>
      <c r="H41" s="260"/>
      <c r="I41" s="260"/>
      <c r="J41" s="260"/>
      <c r="K41" s="260"/>
    </row>
    <row r="42" spans="1:11">
      <c r="A42" s="15" t="s">
        <v>5</v>
      </c>
      <c r="C42" s="130" t="str">
        <f>$D$20</f>
        <v>University of Colorado</v>
      </c>
      <c r="G42" s="13"/>
      <c r="I42" s="16"/>
      <c r="J42" s="13"/>
      <c r="K42" s="17" t="str">
        <f>$K$3</f>
        <v>Due Date: October 08, 2018</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257</v>
      </c>
      <c r="I44" s="22"/>
      <c r="J44" s="23"/>
      <c r="K44" s="24" t="s">
        <v>265</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9">
        <f>Anschutz!G90+Boulder!G90+Denver!G90+UCCS!G90</f>
        <v>5269.2930000000006</v>
      </c>
      <c r="H47" s="155">
        <f>Anschutz!H90+Boulder!H90+Denver!H90+UCCS!H90</f>
        <v>705118388</v>
      </c>
      <c r="I47" s="155">
        <f>Anschutz!I90+Boulder!I90+Denver!I90+UCCS!I90</f>
        <v>0</v>
      </c>
      <c r="J47" s="155">
        <f>Anschutz!J90+Boulder!J90+Denver!J90+UCCS!J90</f>
        <v>5396.061286638479</v>
      </c>
      <c r="K47" s="155">
        <f>Anschutz!K90+Boulder!K90+Denver!K90+UCCS!K90</f>
        <v>736871581</v>
      </c>
    </row>
    <row r="48" spans="1:11">
      <c r="A48" s="7">
        <v>2</v>
      </c>
      <c r="C48" s="8" t="s">
        <v>16</v>
      </c>
      <c r="D48" s="26" t="s">
        <v>17</v>
      </c>
      <c r="E48" s="7">
        <v>2</v>
      </c>
      <c r="G48" s="89">
        <f>Anschutz!G91+Boulder!G91+Denver!G91+UCCS!G91</f>
        <v>124.72</v>
      </c>
      <c r="H48" s="155">
        <f>Anschutz!H91+Boulder!H91+Denver!H91+UCCS!H91</f>
        <v>21542803</v>
      </c>
      <c r="I48" s="155">
        <f>Anschutz!I91+Boulder!I91+Denver!I91+UCCS!I91</f>
        <v>0</v>
      </c>
      <c r="J48" s="155">
        <f>Anschutz!J91+Boulder!J91+Denver!J91+UCCS!J91</f>
        <v>137.50478206874507</v>
      </c>
      <c r="K48" s="155">
        <f>Anschutz!K91+Boulder!K91+Denver!K91+UCCS!K91</f>
        <v>22719986</v>
      </c>
    </row>
    <row r="49" spans="1:15">
      <c r="A49" s="7">
        <v>3</v>
      </c>
      <c r="C49" s="8" t="s">
        <v>18</v>
      </c>
      <c r="D49" s="26" t="s">
        <v>19</v>
      </c>
      <c r="E49" s="7">
        <v>3</v>
      </c>
      <c r="G49" s="89">
        <f>Anschutz!G92+Boulder!G92+Denver!G92+UCCS!G92</f>
        <v>10.43</v>
      </c>
      <c r="H49" s="155">
        <f>Anschutz!H92+Boulder!H92+Denver!H92+UCCS!H92</f>
        <v>807410</v>
      </c>
      <c r="I49" s="155">
        <f>Anschutz!I92+Boulder!I92+Denver!I92+UCCS!I92</f>
        <v>0</v>
      </c>
      <c r="J49" s="155">
        <f>Anschutz!J92+Boulder!J92+Denver!J92+UCCS!J92</f>
        <v>12.427145734590724</v>
      </c>
      <c r="K49" s="155">
        <f>Anschutz!K92+Boulder!K92+Denver!K92+UCCS!K92</f>
        <v>847076</v>
      </c>
    </row>
    <row r="50" spans="1:15">
      <c r="A50" s="7">
        <v>4</v>
      </c>
      <c r="C50" s="8" t="s">
        <v>20</v>
      </c>
      <c r="D50" s="26" t="s">
        <v>21</v>
      </c>
      <c r="E50" s="7">
        <v>4</v>
      </c>
      <c r="G50" s="89">
        <f>Anschutz!G93+Boulder!G93+Denver!G93+UCCS!G93</f>
        <v>1226.6699999999998</v>
      </c>
      <c r="H50" s="155">
        <f>Anschutz!H93+Boulder!H93+Denver!H93+UCCS!H93</f>
        <v>184200459</v>
      </c>
      <c r="I50" s="155">
        <f>Anschutz!I93+Boulder!I93+Denver!I93+UCCS!I93</f>
        <v>0</v>
      </c>
      <c r="J50" s="155">
        <f>Anschutz!J93+Boulder!J93+Denver!J93+UCCS!J93</f>
        <v>1283.2199642509611</v>
      </c>
      <c r="K50" s="155">
        <f>Anschutz!K93+Boulder!K93+Denver!K93+UCCS!K93</f>
        <v>200185276</v>
      </c>
    </row>
    <row r="51" spans="1:15">
      <c r="A51" s="7">
        <v>5</v>
      </c>
      <c r="C51" s="8" t="s">
        <v>22</v>
      </c>
      <c r="D51" s="26" t="s">
        <v>23</v>
      </c>
      <c r="E51" s="7">
        <v>5</v>
      </c>
      <c r="G51" s="89">
        <f>Anschutz!G94+Boulder!G94+Denver!G94+UCCS!G94</f>
        <v>559.65</v>
      </c>
      <c r="H51" s="155">
        <f>Anschutz!H94+Boulder!H94+Denver!H94+UCCS!H94</f>
        <v>62641283</v>
      </c>
      <c r="I51" s="155">
        <f>Anschutz!I94+Boulder!I94+Denver!I94+UCCS!I94</f>
        <v>0</v>
      </c>
      <c r="J51" s="155">
        <f>Anschutz!J94+Boulder!J94+Denver!J94+UCCS!J94</f>
        <v>591.1507317913331</v>
      </c>
      <c r="K51" s="155">
        <f>Anschutz!K94+Boulder!K94+Denver!K94+UCCS!K94</f>
        <v>65756294</v>
      </c>
    </row>
    <row r="52" spans="1:15">
      <c r="A52" s="7">
        <v>6</v>
      </c>
      <c r="C52" s="8" t="s">
        <v>24</v>
      </c>
      <c r="D52" s="26" t="s">
        <v>25</v>
      </c>
      <c r="E52" s="7">
        <v>6</v>
      </c>
      <c r="G52" s="89">
        <f>Anschutz!G95+Boulder!G95+Denver!G95+UCCS!G95</f>
        <v>1051.53</v>
      </c>
      <c r="H52" s="155">
        <f>Anschutz!H95+Boulder!H95+Denver!H95+UCCS!H95</f>
        <v>157870780</v>
      </c>
      <c r="I52" s="155">
        <f>Anschutz!I95+Boulder!I95+Denver!I95+UCCS!I95</f>
        <v>0</v>
      </c>
      <c r="J52" s="155">
        <f>Anschutz!J95+Boulder!J95+Denver!J95+UCCS!J95</f>
        <v>1093.9690592994707</v>
      </c>
      <c r="K52" s="155">
        <f>Anschutz!K95+Boulder!K95+Denver!K95+UCCS!K95</f>
        <v>169676210</v>
      </c>
    </row>
    <row r="53" spans="1:15">
      <c r="A53" s="7">
        <v>7</v>
      </c>
      <c r="C53" s="8" t="s">
        <v>26</v>
      </c>
      <c r="D53" s="26" t="s">
        <v>27</v>
      </c>
      <c r="E53" s="7">
        <v>7</v>
      </c>
      <c r="G53" s="89">
        <f>Anschutz!G96+Boulder!G96+Denver!G96+UCCS!G96</f>
        <v>860.23</v>
      </c>
      <c r="H53" s="155">
        <f>Anschutz!H96+Boulder!H96+Denver!H96+UCCS!H96</f>
        <v>121551549.99915999</v>
      </c>
      <c r="I53" s="155">
        <f>Anschutz!I96+Boulder!I96+Denver!I96+UCCS!I96</f>
        <v>0</v>
      </c>
      <c r="J53" s="155">
        <f>Anschutz!J96+Boulder!J96+Denver!J96+UCCS!J96</f>
        <v>912.02650134524197</v>
      </c>
      <c r="K53" s="155">
        <f>Anschutz!K96+Boulder!K96+Denver!K96+UCCS!K96</f>
        <v>127611795</v>
      </c>
    </row>
    <row r="54" spans="1:15">
      <c r="A54" s="7">
        <v>8</v>
      </c>
      <c r="C54" s="8" t="s">
        <v>28</v>
      </c>
      <c r="D54" s="26" t="s">
        <v>29</v>
      </c>
      <c r="E54" s="7">
        <v>8</v>
      </c>
      <c r="G54" s="89">
        <f>Anschutz!G97+Boulder!G97+Denver!G97+UCCS!G97</f>
        <v>0</v>
      </c>
      <c r="H54" s="155">
        <f>Anschutz!H97+Boulder!H97+Denver!H97+UCCS!H97</f>
        <v>104669525</v>
      </c>
      <c r="I54" s="155">
        <f>Anschutz!I97+Boulder!I97+Denver!I97+UCCS!I97</f>
        <v>0</v>
      </c>
      <c r="J54" s="155">
        <f>Anschutz!J97+Boulder!J97+Denver!J97+UCCS!J97</f>
        <v>0</v>
      </c>
      <c r="K54" s="155">
        <f>Anschutz!K97+Boulder!K97+Denver!K97+UCCS!K97</f>
        <v>110185287</v>
      </c>
    </row>
    <row r="55" spans="1:15">
      <c r="A55" s="7">
        <v>9</v>
      </c>
      <c r="C55" s="8" t="s">
        <v>30</v>
      </c>
      <c r="D55" s="26" t="s">
        <v>31</v>
      </c>
      <c r="E55" s="7">
        <v>9</v>
      </c>
      <c r="G55" s="89">
        <f>Anschutz!G98+Boulder!G98+Denver!G98+UCCS!G98</f>
        <v>37.85</v>
      </c>
      <c r="H55" s="155">
        <f>Anschutz!H98+Boulder!H98+Denver!H98+UCCS!H98</f>
        <v>10886347</v>
      </c>
      <c r="I55" s="155">
        <f>Anschutz!I98+Boulder!I98+Denver!I98+UCCS!I98</f>
        <v>0</v>
      </c>
      <c r="J55" s="155">
        <f>Anschutz!J98+Boulder!J98+Denver!J98+UCCS!J98</f>
        <v>44.944521135055886</v>
      </c>
      <c r="K55" s="155">
        <f>Anschutz!K98+Boulder!K98+Denver!K98+UCCS!K98</f>
        <v>8099938</v>
      </c>
    </row>
    <row r="56" spans="1:15">
      <c r="A56" s="7">
        <v>10</v>
      </c>
      <c r="C56" s="8" t="s">
        <v>32</v>
      </c>
      <c r="D56" s="26" t="s">
        <v>33</v>
      </c>
      <c r="E56" s="7">
        <v>10</v>
      </c>
      <c r="G56" s="89">
        <f>Anschutz!G99+Boulder!G99+Denver!G99+UCCS!G99</f>
        <v>0</v>
      </c>
      <c r="H56" s="155">
        <f>Anschutz!H99+Boulder!H99+Denver!H99+UCCS!H99</f>
        <v>117338366</v>
      </c>
      <c r="I56" s="155">
        <f>Anschutz!I99+Boulder!I99+Denver!I99+UCCS!I99</f>
        <v>0</v>
      </c>
      <c r="J56" s="155">
        <f>Anschutz!J99+Boulder!J99+Denver!J99+UCCS!J99</f>
        <v>0</v>
      </c>
      <c r="K56" s="155">
        <f>Anschutz!K99+Boulder!K99+Denver!K99+UCCS!K99</f>
        <v>95921686</v>
      </c>
    </row>
    <row r="57" spans="1:15">
      <c r="A57" s="7"/>
      <c r="C57" s="8"/>
      <c r="D57" s="26"/>
      <c r="E57" s="7"/>
      <c r="F57" s="18" t="s">
        <v>6</v>
      </c>
      <c r="G57" s="19" t="s">
        <v>6</v>
      </c>
      <c r="H57" s="48"/>
      <c r="I57" s="48"/>
      <c r="J57" s="48"/>
      <c r="K57" s="48"/>
    </row>
    <row r="58" spans="1:15" ht="15" customHeight="1">
      <c r="A58" s="130">
        <v>11</v>
      </c>
      <c r="C58" s="8" t="s">
        <v>34</v>
      </c>
      <c r="E58" s="130">
        <v>11</v>
      </c>
      <c r="G58" s="89">
        <f>SUM(G47:G56)</f>
        <v>9140.3730000000014</v>
      </c>
      <c r="H58" s="164">
        <f t="shared" ref="H58:K58" si="0">SUM(H47:H56)</f>
        <v>1486626910.9991601</v>
      </c>
      <c r="I58" s="164">
        <f t="shared" si="0"/>
        <v>0</v>
      </c>
      <c r="J58" s="164">
        <f t="shared" si="0"/>
        <v>9471.3039922638782</v>
      </c>
      <c r="K58" s="164">
        <f t="shared" si="0"/>
        <v>1537875129</v>
      </c>
      <c r="L58" s="165"/>
    </row>
    <row r="59" spans="1:15">
      <c r="A59" s="7"/>
      <c r="E59" s="7"/>
      <c r="F59" s="18" t="s">
        <v>6</v>
      </c>
      <c r="G59" s="19" t="s">
        <v>6</v>
      </c>
      <c r="H59" s="48"/>
      <c r="I59" s="48"/>
      <c r="J59" s="48"/>
      <c r="K59" s="48"/>
    </row>
    <row r="60" spans="1:15">
      <c r="A60" s="7"/>
      <c r="E60" s="7"/>
      <c r="F60" s="18"/>
      <c r="G60" s="13"/>
      <c r="H60" s="48"/>
      <c r="I60" s="48"/>
      <c r="J60" s="166"/>
      <c r="K60" s="48"/>
    </row>
    <row r="61" spans="1:15">
      <c r="A61" s="130">
        <v>12</v>
      </c>
      <c r="C61" s="8" t="s">
        <v>35</v>
      </c>
      <c r="E61" s="130">
        <v>12</v>
      </c>
      <c r="G61" s="28"/>
      <c r="H61" s="155"/>
      <c r="I61" s="47"/>
      <c r="J61" s="155"/>
      <c r="K61" s="155"/>
    </row>
    <row r="62" spans="1:15">
      <c r="A62" s="7">
        <v>13</v>
      </c>
      <c r="C62" s="8" t="s">
        <v>36</v>
      </c>
      <c r="D62" s="26" t="s">
        <v>37</v>
      </c>
      <c r="E62" s="7">
        <v>13</v>
      </c>
      <c r="G62" s="49"/>
      <c r="H62" s="161"/>
      <c r="I62" s="47"/>
      <c r="J62" s="47"/>
      <c r="K62" s="47">
        <v>0</v>
      </c>
      <c r="O62" s="130" t="s">
        <v>38</v>
      </c>
    </row>
    <row r="63" spans="1:15">
      <c r="A63" s="7">
        <v>14</v>
      </c>
      <c r="C63" s="8" t="s">
        <v>39</v>
      </c>
      <c r="D63" s="26" t="s">
        <v>40</v>
      </c>
      <c r="E63" s="7">
        <v>14</v>
      </c>
      <c r="G63" s="47"/>
      <c r="H63" s="47">
        <f>Anschutz!H106+Boulder!H106+Denver!H106+UCCS!H106</f>
        <v>126706045</v>
      </c>
      <c r="I63" s="47"/>
      <c r="J63" s="47"/>
      <c r="K63" s="47">
        <f>Anschutz!K106+Boulder!K106+Denver!K106+UCCS!K106</f>
        <v>145222570</v>
      </c>
    </row>
    <row r="64" spans="1:15">
      <c r="A64" s="7">
        <v>15</v>
      </c>
      <c r="C64" s="8" t="s">
        <v>41</v>
      </c>
      <c r="D64" s="26"/>
      <c r="E64" s="7">
        <v>15</v>
      </c>
      <c r="G64" s="47">
        <f>Anschutz!G107+Boulder!G107+Denver!G107+UCCS!G107</f>
        <v>29269.34242424247</v>
      </c>
      <c r="H64" s="47">
        <f>Anschutz!H107+Boulder!H107+Denver!H107+UCCS!H107</f>
        <v>67612181</v>
      </c>
      <c r="I64" s="47">
        <f>Anschutz!I107+Boulder!I107+Denver!I107+UCCS!I107</f>
        <v>0</v>
      </c>
      <c r="J64" s="47">
        <f>Anschutz!J107+Boulder!J107+Denver!J107+UCCS!J107</f>
        <v>29707.398823529413</v>
      </c>
      <c r="K64" s="47">
        <f>Anschutz!K107+Boulder!K107+Denver!K107+UCCS!K107</f>
        <v>73282450</v>
      </c>
      <c r="M64" s="167"/>
    </row>
    <row r="65" spans="1:254">
      <c r="A65" s="7">
        <v>16</v>
      </c>
      <c r="C65" s="8" t="s">
        <v>42</v>
      </c>
      <c r="D65" s="26"/>
      <c r="E65" s="7">
        <v>16</v>
      </c>
      <c r="G65" s="49"/>
      <c r="H65" s="47">
        <f>Anschutz!H108+Boulder!H108+Denver!H108+UCCS!H108</f>
        <v>344924335</v>
      </c>
      <c r="I65" s="47"/>
      <c r="J65" s="47"/>
      <c r="K65" s="47">
        <f>Anschutz!K108+Boulder!K108+Denver!K108+UCCS!K108</f>
        <v>359581251</v>
      </c>
    </row>
    <row r="66" spans="1:254">
      <c r="A66" s="26">
        <v>17</v>
      </c>
      <c r="B66" s="26"/>
      <c r="C66" s="30" t="s">
        <v>43</v>
      </c>
      <c r="D66" s="26"/>
      <c r="E66" s="26">
        <v>17</v>
      </c>
      <c r="F66" s="26"/>
      <c r="G66" s="89"/>
      <c r="H66" s="47">
        <f>Anschutz!H109+Boulder!H109+Denver!H109+UCCS!H109</f>
        <v>412536516</v>
      </c>
      <c r="I66" s="168"/>
      <c r="J66" s="155"/>
      <c r="K66" s="47">
        <f>Anschutz!K109+Boulder!K109+Denver!K109+UCCS!K109</f>
        <v>432863701</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9"/>
      <c r="H67" s="47">
        <f>Anschutz!H110+Boulder!H110+Denver!H110+UCCS!H110</f>
        <v>137814842</v>
      </c>
      <c r="I67" s="47"/>
      <c r="J67" s="47"/>
      <c r="K67" s="47">
        <f>Anschutz!K110+Boulder!K110+Denver!K110+UCCS!K110</f>
        <v>142870861</v>
      </c>
    </row>
    <row r="68" spans="1:254">
      <c r="A68" s="7">
        <v>19</v>
      </c>
      <c r="C68" s="8" t="s">
        <v>45</v>
      </c>
      <c r="D68" s="26"/>
      <c r="E68" s="7">
        <v>19</v>
      </c>
      <c r="G68" s="49"/>
      <c r="H68" s="47">
        <f>Anschutz!H111+Boulder!H111+Denver!H111+UCCS!H111</f>
        <v>542247323</v>
      </c>
      <c r="I68" s="47"/>
      <c r="J68" s="47"/>
      <c r="K68" s="47">
        <f>Anschutz!K111+Boulder!K111+Denver!K111+UCCS!K111</f>
        <v>576409867</v>
      </c>
    </row>
    <row r="69" spans="1:254">
      <c r="A69" s="7">
        <v>20</v>
      </c>
      <c r="C69" s="8" t="s">
        <v>46</v>
      </c>
      <c r="D69" s="26"/>
      <c r="E69" s="7">
        <v>20</v>
      </c>
      <c r="G69" s="49"/>
      <c r="H69" s="47">
        <f>Anschutz!H112+Boulder!H112+Denver!H112+UCCS!H112</f>
        <v>1092598681</v>
      </c>
      <c r="I69" s="47"/>
      <c r="J69" s="47"/>
      <c r="K69" s="47">
        <f>Anschutz!K112+Boulder!K112+Denver!K112+UCCS!K112</f>
        <v>1152144429</v>
      </c>
    </row>
    <row r="70" spans="1:254">
      <c r="A70" s="26">
        <v>21</v>
      </c>
      <c r="C70" s="8" t="s">
        <v>47</v>
      </c>
      <c r="D70" s="26"/>
      <c r="E70" s="7">
        <v>21</v>
      </c>
      <c r="G70" s="49"/>
      <c r="H70" s="47">
        <f>Anschutz!H113+Boulder!H113+Denver!H113+UCCS!H113</f>
        <v>14151248</v>
      </c>
      <c r="I70" s="47"/>
      <c r="J70" s="47"/>
      <c r="K70" s="47">
        <f>Anschutz!K113+Boulder!K113+Denver!K113+UCCS!K113</f>
        <v>14700000</v>
      </c>
    </row>
    <row r="71" spans="1:254">
      <c r="A71" s="26">
        <v>22</v>
      </c>
      <c r="C71" s="8"/>
      <c r="D71" s="26"/>
      <c r="E71" s="7">
        <v>22</v>
      </c>
      <c r="G71" s="49"/>
      <c r="H71" s="47">
        <f>Anschutz!H114+Boulder!H114+Denver!H114+UCCS!H114</f>
        <v>1500000</v>
      </c>
      <c r="I71" s="47" t="s">
        <v>38</v>
      </c>
      <c r="J71" s="47"/>
      <c r="K71" s="47">
        <f>Anschutz!K114+Boulder!K114+Denver!K114+UCCS!K114</f>
        <v>1328058</v>
      </c>
    </row>
    <row r="72" spans="1:254">
      <c r="A72" s="7">
        <v>23</v>
      </c>
      <c r="C72" s="31"/>
      <c r="E72" s="7">
        <v>23</v>
      </c>
      <c r="F72" s="18" t="s">
        <v>6</v>
      </c>
      <c r="G72" s="19"/>
      <c r="H72" s="48"/>
      <c r="I72" s="48"/>
      <c r="J72" s="48"/>
      <c r="K72" s="48"/>
    </row>
    <row r="73" spans="1:254">
      <c r="A73" s="7">
        <v>24</v>
      </c>
      <c r="C73" s="31"/>
      <c r="D73" s="8"/>
      <c r="E73" s="7">
        <v>24</v>
      </c>
      <c r="H73" s="161"/>
      <c r="I73" s="161"/>
      <c r="J73" s="161"/>
      <c r="K73" s="161"/>
    </row>
    <row r="74" spans="1:254">
      <c r="A74" s="7">
        <v>25</v>
      </c>
      <c r="C74" s="8" t="s">
        <v>238</v>
      </c>
      <c r="D74" s="26"/>
      <c r="E74" s="7">
        <v>25</v>
      </c>
      <c r="G74" s="49"/>
      <c r="H74" s="47">
        <f>Anschutz!H117+Boulder!H117+Denver!H117+UCCS!H117</f>
        <v>251670937</v>
      </c>
      <c r="I74" s="47"/>
      <c r="J74" s="47"/>
      <c r="K74" s="47">
        <v>0</v>
      </c>
    </row>
    <row r="75" spans="1:254">
      <c r="A75" s="130">
        <v>26</v>
      </c>
      <c r="E75" s="130">
        <v>26</v>
      </c>
      <c r="F75" s="18" t="s">
        <v>6</v>
      </c>
      <c r="G75" s="19"/>
      <c r="H75" s="48"/>
      <c r="I75" s="48"/>
      <c r="J75" s="48"/>
      <c r="K75" s="48"/>
    </row>
    <row r="76" spans="1:254" ht="15" customHeight="1">
      <c r="A76" s="7">
        <v>27</v>
      </c>
      <c r="C76" s="8" t="s">
        <v>48</v>
      </c>
      <c r="E76" s="7">
        <v>27</v>
      </c>
      <c r="F76" s="16"/>
      <c r="G76" s="89"/>
      <c r="H76" s="155">
        <f>Anschutz!H119+Boulder!H119+Denver!H119+UCCS!H119</f>
        <v>1486626911</v>
      </c>
      <c r="I76" s="155">
        <f>Anschutz!I119+Boulder!I119+Denver!I119+UCCS!I119</f>
        <v>0</v>
      </c>
      <c r="J76" s="155">
        <f>Anschutz!J119+Boulder!J119+Denver!J119+UCCS!J119</f>
        <v>0</v>
      </c>
      <c r="K76" s="155">
        <f>Anschutz!K119+Boulder!K119+Denver!K119+UCCS!K119</f>
        <v>1537875129</v>
      </c>
    </row>
    <row r="77" spans="1:254">
      <c r="F77" s="18"/>
      <c r="G77" s="19"/>
      <c r="H77" s="48"/>
      <c r="I77" s="48"/>
      <c r="J77" s="48"/>
      <c r="K77" s="48"/>
    </row>
    <row r="78" spans="1:254" ht="14.25">
      <c r="F78"/>
      <c r="G78"/>
      <c r="H78" s="169"/>
      <c r="I78" s="169"/>
      <c r="J78" s="169"/>
      <c r="K78" s="169"/>
    </row>
    <row r="79" spans="1:254" ht="30.75" customHeight="1">
      <c r="A79" s="32"/>
      <c r="B79" s="32"/>
      <c r="C79" s="258" t="s">
        <v>232</v>
      </c>
      <c r="D79" s="258"/>
      <c r="E79" s="258"/>
      <c r="F79" s="258"/>
      <c r="G79" s="258"/>
      <c r="H79" s="258"/>
      <c r="I79" s="258"/>
      <c r="J79" s="258"/>
      <c r="K79" s="33"/>
    </row>
    <row r="80" spans="1:254">
      <c r="D80" s="26"/>
      <c r="F80" s="18"/>
      <c r="G80" s="19"/>
      <c r="I80" s="27"/>
      <c r="J80" s="19"/>
      <c r="K80" s="20"/>
    </row>
    <row r="81" spans="1:11">
      <c r="C81" s="130" t="s">
        <v>49</v>
      </c>
      <c r="D81" s="26"/>
      <c r="F81" s="18"/>
      <c r="G81" s="19"/>
      <c r="I81" s="27"/>
      <c r="J81" s="19"/>
      <c r="K81" s="20"/>
    </row>
    <row r="82" spans="1:11">
      <c r="A82" s="7"/>
      <c r="C82" s="8"/>
      <c r="E82" s="7"/>
      <c r="F82" s="9"/>
      <c r="G82" s="10"/>
      <c r="H82" s="11"/>
      <c r="I82" s="9"/>
      <c r="J82" s="10"/>
      <c r="K82" s="11"/>
    </row>
    <row r="83" spans="1:11">
      <c r="E83" s="34"/>
    </row>
    <row r="84" spans="1:11">
      <c r="A84" s="35" t="s">
        <v>233</v>
      </c>
    </row>
    <row r="85" spans="1:11">
      <c r="A85" s="15" t="e">
        <f>#REF!</f>
        <v>#REF!</v>
      </c>
      <c r="B85" s="35"/>
      <c r="C85" s="35"/>
      <c r="D85" s="35"/>
      <c r="E85" s="36"/>
      <c r="F85" s="35"/>
      <c r="G85" s="37"/>
      <c r="H85" s="38"/>
      <c r="I85" s="35"/>
      <c r="J85" s="37"/>
      <c r="K85" s="14" t="s">
        <v>50</v>
      </c>
    </row>
    <row r="86" spans="1:11" ht="14.25">
      <c r="A86" s="261" t="s">
        <v>248</v>
      </c>
      <c r="B86" s="261"/>
      <c r="C86" s="261"/>
      <c r="D86" s="261"/>
      <c r="E86" s="261"/>
      <c r="F86" s="261"/>
      <c r="G86" s="261"/>
      <c r="H86" s="261"/>
      <c r="I86" s="261"/>
      <c r="J86" s="261"/>
      <c r="K86" s="261"/>
    </row>
    <row r="87" spans="1:11">
      <c r="A87" s="15" t="str">
        <f>$A$42</f>
        <v xml:space="preserve">NAME: </v>
      </c>
      <c r="C87" s="130" t="str">
        <f>$D$20</f>
        <v>University of Colorado</v>
      </c>
      <c r="H87" s="39"/>
      <c r="J87" s="13"/>
      <c r="K87" s="17" t="str">
        <f>$K$3</f>
        <v>Due Date: October 08, 2018</v>
      </c>
    </row>
    <row r="88" spans="1:11">
      <c r="A88" s="18" t="s">
        <v>6</v>
      </c>
      <c r="B88" s="18" t="s">
        <v>6</v>
      </c>
      <c r="C88" s="18" t="s">
        <v>6</v>
      </c>
      <c r="D88" s="18" t="s">
        <v>6</v>
      </c>
      <c r="E88" s="18" t="s">
        <v>6</v>
      </c>
      <c r="F88" s="18" t="s">
        <v>6</v>
      </c>
      <c r="G88" s="19" t="s">
        <v>6</v>
      </c>
      <c r="H88" s="20" t="s">
        <v>6</v>
      </c>
      <c r="I88" s="18" t="s">
        <v>6</v>
      </c>
      <c r="J88" s="19" t="s">
        <v>6</v>
      </c>
      <c r="K88" s="20" t="s">
        <v>6</v>
      </c>
    </row>
    <row r="89" spans="1:11">
      <c r="A89" s="21" t="s">
        <v>7</v>
      </c>
      <c r="E89" s="21" t="s">
        <v>7</v>
      </c>
      <c r="F89" s="22"/>
      <c r="G89" s="23"/>
      <c r="H89" s="24" t="str">
        <f>H44</f>
        <v>2017-18</v>
      </c>
      <c r="I89" s="22"/>
      <c r="J89" s="23"/>
      <c r="K89" s="24" t="str">
        <f>K44</f>
        <v>2018-19</v>
      </c>
    </row>
    <row r="90" spans="1:11">
      <c r="A90" s="21" t="s">
        <v>9</v>
      </c>
      <c r="C90" s="25" t="s">
        <v>51</v>
      </c>
      <c r="E90" s="21" t="s">
        <v>9</v>
      </c>
      <c r="F90" s="22"/>
      <c r="G90" s="23"/>
      <c r="H90" s="24" t="s">
        <v>12</v>
      </c>
      <c r="I90" s="22"/>
      <c r="J90" s="23"/>
      <c r="K90" s="24" t="s">
        <v>13</v>
      </c>
    </row>
    <row r="91" spans="1:11">
      <c r="A91" s="18" t="s">
        <v>6</v>
      </c>
      <c r="B91" s="18" t="s">
        <v>6</v>
      </c>
      <c r="C91" s="18" t="s">
        <v>6</v>
      </c>
      <c r="D91" s="18" t="s">
        <v>6</v>
      </c>
      <c r="E91" s="18" t="s">
        <v>6</v>
      </c>
      <c r="F91" s="18" t="s">
        <v>6</v>
      </c>
      <c r="G91" s="19" t="s">
        <v>6</v>
      </c>
      <c r="H91" s="20" t="s">
        <v>6</v>
      </c>
      <c r="I91" s="18" t="s">
        <v>6</v>
      </c>
      <c r="J91" s="19" t="s">
        <v>6</v>
      </c>
      <c r="K91" s="20" t="s">
        <v>6</v>
      </c>
    </row>
    <row r="92" spans="1:11">
      <c r="A92" s="130">
        <v>1</v>
      </c>
      <c r="C92" s="130" t="s">
        <v>52</v>
      </c>
      <c r="E92" s="130">
        <v>1</v>
      </c>
    </row>
    <row r="93" spans="1:11" ht="33.75" customHeight="1">
      <c r="A93" s="40">
        <v>2</v>
      </c>
      <c r="C93" s="262" t="s">
        <v>66</v>
      </c>
      <c r="D93" s="262"/>
      <c r="E93" s="40">
        <v>2</v>
      </c>
      <c r="G93" s="90"/>
      <c r="H93" s="132">
        <v>0</v>
      </c>
      <c r="I93" s="91"/>
      <c r="J93" s="91"/>
      <c r="K93" s="132">
        <v>0</v>
      </c>
    </row>
    <row r="94" spans="1:11" ht="15.75" customHeight="1">
      <c r="A94" s="130">
        <v>3</v>
      </c>
      <c r="C94" s="130" t="s">
        <v>53</v>
      </c>
      <c r="E94" s="130">
        <v>3</v>
      </c>
      <c r="G94" s="90"/>
      <c r="H94" s="133">
        <v>0</v>
      </c>
      <c r="I94" s="90"/>
      <c r="J94" s="90"/>
      <c r="K94" s="133">
        <v>0</v>
      </c>
    </row>
    <row r="95" spans="1:11">
      <c r="A95" s="130">
        <v>4</v>
      </c>
      <c r="C95" s="130" t="s">
        <v>54</v>
      </c>
      <c r="E95" s="130">
        <v>4</v>
      </c>
      <c r="G95" s="90"/>
      <c r="H95" s="133">
        <f>H63-H97</f>
        <v>62404385</v>
      </c>
      <c r="I95" s="90"/>
      <c r="J95" s="90"/>
      <c r="K95" s="133">
        <f>K63-K97</f>
        <v>74564555</v>
      </c>
    </row>
    <row r="96" spans="1:11">
      <c r="A96" s="130">
        <v>5</v>
      </c>
      <c r="C96" s="130" t="s">
        <v>55</v>
      </c>
      <c r="E96" s="130">
        <v>5</v>
      </c>
      <c r="G96" s="90"/>
      <c r="H96" s="133">
        <v>0</v>
      </c>
      <c r="I96" s="90"/>
      <c r="J96" s="90"/>
      <c r="K96" s="133">
        <v>0</v>
      </c>
    </row>
    <row r="97" spans="1:11" ht="47.25" customHeight="1">
      <c r="A97" s="40">
        <v>6</v>
      </c>
      <c r="C97" s="262" t="s">
        <v>56</v>
      </c>
      <c r="D97" s="262"/>
      <c r="E97" s="40">
        <v>6</v>
      </c>
      <c r="G97" s="90"/>
      <c r="H97" s="132">
        <f>Anschutz!H106</f>
        <v>64301660</v>
      </c>
      <c r="I97" s="91"/>
      <c r="J97" s="91"/>
      <c r="K97" s="132">
        <f>Anschutz!K106</f>
        <v>70658015</v>
      </c>
    </row>
    <row r="98" spans="1:11">
      <c r="A98" s="130">
        <v>7</v>
      </c>
      <c r="E98" s="130">
        <v>7</v>
      </c>
      <c r="G98" s="90"/>
      <c r="H98" s="90"/>
      <c r="I98" s="90"/>
      <c r="J98" s="90"/>
      <c r="K98" s="90"/>
    </row>
    <row r="99" spans="1:11">
      <c r="A99" s="130">
        <v>8</v>
      </c>
      <c r="E99" s="130">
        <v>8</v>
      </c>
      <c r="G99" s="90"/>
      <c r="H99" s="90"/>
      <c r="I99" s="90"/>
      <c r="J99" s="90"/>
      <c r="K99" s="90"/>
    </row>
    <row r="100" spans="1:11">
      <c r="A100" s="130">
        <v>9</v>
      </c>
      <c r="E100" s="130">
        <v>9</v>
      </c>
      <c r="G100" s="90"/>
      <c r="H100" s="90"/>
      <c r="I100" s="90"/>
      <c r="J100" s="90"/>
      <c r="K100" s="90"/>
    </row>
    <row r="101" spans="1:11">
      <c r="A101" s="130">
        <v>10</v>
      </c>
      <c r="E101" s="130">
        <v>10</v>
      </c>
      <c r="G101" s="90"/>
      <c r="H101" s="90"/>
      <c r="I101" s="90"/>
      <c r="J101" s="90"/>
      <c r="K101" s="90"/>
    </row>
    <row r="102" spans="1:11">
      <c r="A102" s="130">
        <v>11</v>
      </c>
      <c r="E102" s="130">
        <v>11</v>
      </c>
      <c r="G102" s="90"/>
      <c r="H102" s="90"/>
      <c r="I102" s="90"/>
      <c r="J102" s="90"/>
      <c r="K102" s="90"/>
    </row>
    <row r="103" spans="1:11">
      <c r="A103" s="130">
        <v>12</v>
      </c>
      <c r="C103" s="130" t="s">
        <v>57</v>
      </c>
      <c r="E103" s="130">
        <v>12</v>
      </c>
      <c r="G103" s="90"/>
      <c r="H103" s="90">
        <f>SUM(H93:H102)</f>
        <v>126706045</v>
      </c>
      <c r="I103" s="90"/>
      <c r="J103" s="90"/>
      <c r="K103" s="90">
        <f>SUM(K93:K102)</f>
        <v>145222570</v>
      </c>
    </row>
    <row r="104" spans="1:11">
      <c r="E104" s="34"/>
    </row>
    <row r="105" spans="1:11">
      <c r="E105" s="34"/>
    </row>
    <row r="106" spans="1:11">
      <c r="E106" s="34"/>
      <c r="H106" s="165">
        <f>H103+H64</f>
        <v>194318226</v>
      </c>
      <c r="K106" s="165">
        <f>K103+K64</f>
        <v>218505020</v>
      </c>
    </row>
    <row r="107" spans="1:11">
      <c r="E107" s="34"/>
    </row>
    <row r="108" spans="1:11">
      <c r="E108" s="34"/>
    </row>
    <row r="109" spans="1:11">
      <c r="E109" s="34"/>
    </row>
    <row r="110" spans="1:11">
      <c r="E110" s="34"/>
    </row>
    <row r="112" spans="1:11">
      <c r="D112" s="41"/>
      <c r="F112" s="41"/>
      <c r="G112" s="42"/>
      <c r="H112" s="43"/>
    </row>
    <row r="113" spans="2:6">
      <c r="E113" s="34"/>
    </row>
    <row r="114" spans="2:6">
      <c r="E114" s="34"/>
    </row>
    <row r="115" spans="2:6">
      <c r="E115" s="34"/>
    </row>
    <row r="116" spans="2:6" ht="13.5">
      <c r="C116" s="130" t="s">
        <v>255</v>
      </c>
      <c r="E116" s="34"/>
    </row>
    <row r="117" spans="2:6">
      <c r="E117" s="34"/>
    </row>
    <row r="118" spans="2:6" ht="12.75">
      <c r="B118" s="44"/>
      <c r="C118" s="45"/>
      <c r="D118" s="46"/>
      <c r="E118" s="46"/>
      <c r="F118" s="46"/>
    </row>
    <row r="119" spans="2:6" ht="12.75">
      <c r="B119" s="44"/>
      <c r="C119" s="45"/>
      <c r="D119" s="46"/>
      <c r="E119" s="46"/>
      <c r="F119" s="46"/>
    </row>
    <row r="120" spans="2:6">
      <c r="E120" s="34"/>
    </row>
    <row r="121" spans="2:6">
      <c r="E121" s="34"/>
    </row>
    <row r="122" spans="2:6">
      <c r="E122" s="34"/>
    </row>
    <row r="123" spans="2:6">
      <c r="E123" s="34"/>
    </row>
    <row r="124" spans="2:6">
      <c r="E124" s="34"/>
    </row>
    <row r="125" spans="2:6">
      <c r="E125" s="34"/>
    </row>
    <row r="126" spans="2:6">
      <c r="E126" s="34"/>
    </row>
    <row r="127" spans="2:6">
      <c r="E127" s="34"/>
    </row>
    <row r="128" spans="2:6">
      <c r="E128" s="34"/>
    </row>
    <row r="129" spans="5:5">
      <c r="E129" s="34"/>
    </row>
    <row r="130" spans="5:5">
      <c r="E130" s="34"/>
    </row>
  </sheetData>
  <mergeCells count="10">
    <mergeCell ref="C79:J79"/>
    <mergeCell ref="A86:K86"/>
    <mergeCell ref="C93:D93"/>
    <mergeCell ref="C97:D97"/>
    <mergeCell ref="A5:K5"/>
    <mergeCell ref="A8:K8"/>
    <mergeCell ref="A9:K9"/>
    <mergeCell ref="A20:C20"/>
    <mergeCell ref="A36:K36"/>
    <mergeCell ref="A41:K41"/>
  </mergeCells>
  <printOptions horizontalCentered="1"/>
  <pageMargins left="0.17" right="0.17" top="0.47" bottom="0.53" header="0.5" footer="0.24"/>
  <pageSetup scale="66" fitToHeight="47" orientation="landscape" r:id="rId1"/>
  <headerFooter alignWithMargins="0"/>
  <rowBreaks count="2" manualBreakCount="2">
    <brk id="39"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32" transitionEvaluation="1">
    <tabColor rgb="FFFFFF00"/>
  </sheetPr>
  <dimension ref="A2:IT934"/>
  <sheetViews>
    <sheetView showGridLines="0" view="pageBreakPreview" topLeftCell="A32" zoomScaleNormal="75" zoomScaleSheetLayoutView="100" workbookViewId="0">
      <selection activeCell="C54" sqref="C54"/>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13" width="9.625" style="130"/>
    <col min="14" max="14" width="10.125" style="130" customWidth="1"/>
    <col min="15"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266</v>
      </c>
    </row>
    <row r="5" spans="1:11" ht="45">
      <c r="A5" s="265" t="s">
        <v>1</v>
      </c>
      <c r="B5" s="265"/>
      <c r="C5" s="265"/>
      <c r="D5" s="265"/>
      <c r="E5" s="265"/>
      <c r="F5" s="265"/>
      <c r="G5" s="265"/>
      <c r="H5" s="265"/>
      <c r="I5" s="265"/>
      <c r="J5" s="265"/>
      <c r="K5" s="265"/>
    </row>
    <row r="8" spans="1:11" s="5" customFormat="1" ht="33">
      <c r="A8" s="266" t="s">
        <v>263</v>
      </c>
      <c r="B8" s="266"/>
      <c r="C8" s="266"/>
      <c r="D8" s="266"/>
      <c r="E8" s="266"/>
      <c r="F8" s="266"/>
      <c r="G8" s="266"/>
      <c r="H8" s="266"/>
      <c r="I8" s="266"/>
      <c r="J8" s="266"/>
      <c r="K8" s="266"/>
    </row>
    <row r="9" spans="1:11" s="5" customFormat="1" ht="33">
      <c r="A9" s="266" t="s">
        <v>264</v>
      </c>
      <c r="B9" s="266"/>
      <c r="C9" s="266"/>
      <c r="D9" s="266"/>
      <c r="E9" s="266"/>
      <c r="F9" s="266"/>
      <c r="G9" s="266"/>
      <c r="H9" s="266"/>
      <c r="I9" s="266"/>
      <c r="J9" s="266"/>
      <c r="K9" s="266"/>
    </row>
    <row r="20" spans="1:11" ht="12.75" thickBot="1">
      <c r="A20" s="267" t="s">
        <v>228</v>
      </c>
      <c r="B20" s="267"/>
      <c r="C20" s="267"/>
      <c r="D20" s="128" t="s">
        <v>267</v>
      </c>
      <c r="E20" s="6"/>
      <c r="F20" s="6"/>
      <c r="G20" s="6"/>
      <c r="H20" s="6"/>
      <c r="I20" s="6"/>
      <c r="J20" s="6"/>
      <c r="K20" s="6"/>
    </row>
    <row r="21" spans="1:11" ht="12.75" thickBot="1">
      <c r="C21" s="154" t="s">
        <v>229</v>
      </c>
      <c r="D21" s="127" t="s">
        <v>271</v>
      </c>
    </row>
    <row r="22" spans="1:11" ht="12.75" thickBot="1">
      <c r="C22" s="154" t="s">
        <v>230</v>
      </c>
      <c r="D22" s="127"/>
    </row>
    <row r="23" spans="1:11" ht="12.75" thickBot="1">
      <c r="C23" s="154" t="s">
        <v>231</v>
      </c>
      <c r="D23" s="127"/>
    </row>
    <row r="31" spans="1:11">
      <c r="C31" s="130" t="s">
        <v>2</v>
      </c>
    </row>
    <row r="36" spans="1:11" ht="30">
      <c r="A36" s="268" t="s">
        <v>236</v>
      </c>
      <c r="B36" s="268"/>
      <c r="C36" s="268"/>
      <c r="D36" s="268"/>
      <c r="E36" s="268"/>
      <c r="F36" s="268"/>
      <c r="G36" s="268"/>
      <c r="H36" s="268"/>
      <c r="I36" s="268"/>
      <c r="J36" s="268"/>
      <c r="K36" s="268"/>
    </row>
    <row r="39" spans="1:11">
      <c r="A39" s="7"/>
      <c r="C39" s="8"/>
      <c r="E39" s="7"/>
      <c r="F39" s="9"/>
      <c r="G39" s="10"/>
      <c r="H39" s="11"/>
      <c r="I39" s="9"/>
      <c r="J39" s="10"/>
      <c r="K39" s="11"/>
    </row>
    <row r="40" spans="1:11">
      <c r="A40" s="12"/>
      <c r="G40" s="13"/>
      <c r="K40" s="14" t="s">
        <v>3</v>
      </c>
    </row>
    <row r="41" spans="1:11">
      <c r="A41" s="260" t="s">
        <v>4</v>
      </c>
      <c r="B41" s="260"/>
      <c r="C41" s="260"/>
      <c r="D41" s="260"/>
      <c r="E41" s="260"/>
      <c r="F41" s="260"/>
      <c r="G41" s="260"/>
      <c r="H41" s="260"/>
      <c r="I41" s="260"/>
      <c r="J41" s="260"/>
      <c r="K41" s="260"/>
    </row>
    <row r="42" spans="1:11">
      <c r="A42" s="15" t="s">
        <v>5</v>
      </c>
      <c r="C42" s="130" t="str">
        <f>$D$20</f>
        <v>University of Colorado</v>
      </c>
      <c r="G42" s="13"/>
      <c r="I42" s="16"/>
      <c r="J42" s="13"/>
      <c r="K42" s="17" t="str">
        <f>$K$3</f>
        <v>Due Date: October 08, 2018</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257</v>
      </c>
      <c r="I44" s="22"/>
      <c r="J44" s="23"/>
      <c r="K44" s="24" t="s">
        <v>265</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9">
        <v>0</v>
      </c>
      <c r="H47" s="89">
        <v>0</v>
      </c>
      <c r="I47" s="29"/>
      <c r="J47" s="89">
        <v>0</v>
      </c>
      <c r="K47" s="89">
        <v>0</v>
      </c>
    </row>
    <row r="48" spans="1:11">
      <c r="A48" s="7">
        <v>2</v>
      </c>
      <c r="C48" s="8" t="s">
        <v>16</v>
      </c>
      <c r="D48" s="26" t="s">
        <v>17</v>
      </c>
      <c r="E48" s="7">
        <v>2</v>
      </c>
      <c r="G48" s="89">
        <v>0</v>
      </c>
      <c r="H48" s="89">
        <v>0</v>
      </c>
      <c r="I48" s="29"/>
      <c r="J48" s="89">
        <v>0</v>
      </c>
      <c r="K48" s="89">
        <v>0</v>
      </c>
    </row>
    <row r="49" spans="1:15">
      <c r="A49" s="7">
        <v>3</v>
      </c>
      <c r="C49" s="8" t="s">
        <v>18</v>
      </c>
      <c r="D49" s="26" t="s">
        <v>19</v>
      </c>
      <c r="E49" s="7">
        <v>3</v>
      </c>
      <c r="G49" s="89">
        <v>0</v>
      </c>
      <c r="H49" s="89">
        <v>0</v>
      </c>
      <c r="I49" s="29"/>
      <c r="J49" s="89">
        <v>0</v>
      </c>
      <c r="K49" s="89">
        <v>0</v>
      </c>
    </row>
    <row r="50" spans="1:15">
      <c r="A50" s="7">
        <v>4</v>
      </c>
      <c r="C50" s="8" t="s">
        <v>20</v>
      </c>
      <c r="D50" s="26" t="s">
        <v>21</v>
      </c>
      <c r="E50" s="7">
        <v>4</v>
      </c>
      <c r="G50" s="89">
        <v>0</v>
      </c>
      <c r="H50" s="89">
        <v>0</v>
      </c>
      <c r="I50" s="29"/>
      <c r="J50" s="89">
        <v>0</v>
      </c>
      <c r="K50" s="89">
        <v>0</v>
      </c>
    </row>
    <row r="51" spans="1:15">
      <c r="A51" s="7">
        <v>5</v>
      </c>
      <c r="C51" s="8" t="s">
        <v>22</v>
      </c>
      <c r="D51" s="26" t="s">
        <v>23</v>
      </c>
      <c r="E51" s="7">
        <v>5</v>
      </c>
      <c r="G51" s="89">
        <v>0</v>
      </c>
      <c r="H51" s="89">
        <v>0</v>
      </c>
      <c r="I51" s="29"/>
      <c r="J51" s="89">
        <v>0</v>
      </c>
      <c r="K51" s="89">
        <v>0</v>
      </c>
    </row>
    <row r="52" spans="1:15">
      <c r="A52" s="7">
        <v>6</v>
      </c>
      <c r="C52" s="8" t="s">
        <v>24</v>
      </c>
      <c r="D52" s="26" t="s">
        <v>25</v>
      </c>
      <c r="E52" s="7">
        <v>6</v>
      </c>
      <c r="G52" s="89">
        <v>0</v>
      </c>
      <c r="H52" s="89">
        <v>0</v>
      </c>
      <c r="I52" s="29"/>
      <c r="J52" s="89">
        <v>0</v>
      </c>
      <c r="K52" s="89">
        <v>0</v>
      </c>
    </row>
    <row r="53" spans="1:15">
      <c r="A53" s="7">
        <v>7</v>
      </c>
      <c r="C53" s="8" t="s">
        <v>26</v>
      </c>
      <c r="D53" s="26" t="s">
        <v>27</v>
      </c>
      <c r="E53" s="7">
        <v>7</v>
      </c>
      <c r="G53" s="89">
        <v>0</v>
      </c>
      <c r="H53" s="89">
        <v>0</v>
      </c>
      <c r="I53" s="29"/>
      <c r="J53" s="89">
        <v>0</v>
      </c>
      <c r="K53" s="89">
        <v>0</v>
      </c>
    </row>
    <row r="54" spans="1:15">
      <c r="A54" s="7">
        <v>8</v>
      </c>
      <c r="C54" s="8" t="s">
        <v>28</v>
      </c>
      <c r="D54" s="26" t="s">
        <v>29</v>
      </c>
      <c r="E54" s="7">
        <v>8</v>
      </c>
      <c r="G54" s="89">
        <v>0</v>
      </c>
      <c r="H54" s="89">
        <v>0</v>
      </c>
      <c r="I54" s="29"/>
      <c r="J54" s="89">
        <v>0</v>
      </c>
      <c r="K54" s="89">
        <v>0</v>
      </c>
    </row>
    <row r="55" spans="1:15">
      <c r="A55" s="7">
        <v>9</v>
      </c>
      <c r="C55" s="8" t="s">
        <v>30</v>
      </c>
      <c r="D55" s="26" t="s">
        <v>31</v>
      </c>
      <c r="E55" s="7">
        <v>9</v>
      </c>
      <c r="G55" s="155">
        <v>0</v>
      </c>
      <c r="H55" s="155">
        <v>0</v>
      </c>
      <c r="I55" s="29" t="s">
        <v>38</v>
      </c>
      <c r="J55" s="155">
        <v>0</v>
      </c>
      <c r="K55" s="155">
        <v>0</v>
      </c>
    </row>
    <row r="56" spans="1:15">
      <c r="A56" s="7">
        <v>10</v>
      </c>
      <c r="C56" s="8" t="s">
        <v>32</v>
      </c>
      <c r="D56" s="26" t="s">
        <v>33</v>
      </c>
      <c r="E56" s="7">
        <v>10</v>
      </c>
      <c r="G56" s="89">
        <v>0</v>
      </c>
      <c r="H56" s="89">
        <v>0</v>
      </c>
      <c r="I56" s="29"/>
      <c r="J56" s="89">
        <v>0</v>
      </c>
      <c r="K56" s="89">
        <v>0</v>
      </c>
    </row>
    <row r="57" spans="1:15">
      <c r="A57" s="7"/>
      <c r="C57" s="8"/>
      <c r="D57" s="26"/>
      <c r="E57" s="7"/>
      <c r="F57" s="18" t="s">
        <v>6</v>
      </c>
      <c r="G57" s="19" t="s">
        <v>6</v>
      </c>
      <c r="H57" s="48"/>
      <c r="I57" s="27"/>
      <c r="J57" s="19"/>
      <c r="K57" s="48"/>
    </row>
    <row r="58" spans="1:15" ht="15" customHeight="1">
      <c r="A58" s="130">
        <v>11</v>
      </c>
      <c r="C58" s="8" t="s">
        <v>34</v>
      </c>
      <c r="E58" s="130">
        <v>11</v>
      </c>
      <c r="G58" s="89">
        <v>0</v>
      </c>
      <c r="H58" s="155">
        <v>0</v>
      </c>
      <c r="I58" s="29"/>
      <c r="J58" s="89">
        <v>0</v>
      </c>
      <c r="K58" s="155">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9"/>
      <c r="K61" s="28"/>
    </row>
    <row r="62" spans="1:15">
      <c r="A62" s="7">
        <v>13</v>
      </c>
      <c r="C62" s="8" t="s">
        <v>36</v>
      </c>
      <c r="D62" s="26" t="s">
        <v>37</v>
      </c>
      <c r="E62" s="7">
        <v>13</v>
      </c>
      <c r="G62" s="49"/>
      <c r="H62" s="47">
        <v>0</v>
      </c>
      <c r="I62" s="29"/>
      <c r="J62" s="49"/>
      <c r="K62" s="47">
        <v>0</v>
      </c>
      <c r="O62" s="130" t="s">
        <v>38</v>
      </c>
    </row>
    <row r="63" spans="1:15">
      <c r="A63" s="7">
        <v>14</v>
      </c>
      <c r="C63" s="8" t="s">
        <v>39</v>
      </c>
      <c r="D63" s="26" t="s">
        <v>40</v>
      </c>
      <c r="E63" s="7">
        <v>14</v>
      </c>
      <c r="G63" s="49"/>
      <c r="H63" s="47">
        <v>0</v>
      </c>
      <c r="I63" s="29"/>
      <c r="J63" s="49"/>
      <c r="K63" s="47">
        <v>0</v>
      </c>
    </row>
    <row r="64" spans="1:15">
      <c r="A64" s="7">
        <v>15</v>
      </c>
      <c r="C64" s="8" t="s">
        <v>41</v>
      </c>
      <c r="D64" s="26"/>
      <c r="E64" s="7">
        <v>15</v>
      </c>
      <c r="G64" s="89">
        <v>0</v>
      </c>
      <c r="H64" s="47">
        <v>0</v>
      </c>
      <c r="I64" s="29"/>
      <c r="J64" s="89">
        <v>0</v>
      </c>
      <c r="K64" s="47">
        <v>0</v>
      </c>
    </row>
    <row r="65" spans="1:254">
      <c r="A65" s="7">
        <v>16</v>
      </c>
      <c r="C65" s="8" t="s">
        <v>42</v>
      </c>
      <c r="D65" s="26"/>
      <c r="E65" s="7">
        <v>16</v>
      </c>
      <c r="G65" s="49"/>
      <c r="H65" s="47">
        <v>0</v>
      </c>
      <c r="I65" s="29"/>
      <c r="J65" s="49"/>
      <c r="K65" s="47">
        <v>0</v>
      </c>
    </row>
    <row r="66" spans="1:254">
      <c r="A66" s="26">
        <v>17</v>
      </c>
      <c r="B66" s="26"/>
      <c r="C66" s="30" t="s">
        <v>43</v>
      </c>
      <c r="D66" s="26"/>
      <c r="E66" s="26">
        <v>17</v>
      </c>
      <c r="F66" s="26"/>
      <c r="G66" s="89"/>
      <c r="H66" s="155">
        <v>0</v>
      </c>
      <c r="I66" s="30"/>
      <c r="J66" s="89"/>
      <c r="K66" s="155">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9"/>
      <c r="H67" s="47">
        <v>0</v>
      </c>
      <c r="I67" s="29"/>
      <c r="J67" s="49"/>
      <c r="K67" s="47">
        <v>0</v>
      </c>
    </row>
    <row r="68" spans="1:254">
      <c r="A68" s="7">
        <v>19</v>
      </c>
      <c r="C68" s="8" t="s">
        <v>45</v>
      </c>
      <c r="D68" s="26"/>
      <c r="E68" s="7">
        <v>19</v>
      </c>
      <c r="G68" s="49"/>
      <c r="H68" s="47">
        <v>0</v>
      </c>
      <c r="I68" s="29"/>
      <c r="J68" s="49"/>
      <c r="K68" s="47">
        <v>0</v>
      </c>
    </row>
    <row r="69" spans="1:254">
      <c r="A69" s="7">
        <v>20</v>
      </c>
      <c r="C69" s="8" t="s">
        <v>46</v>
      </c>
      <c r="D69" s="26"/>
      <c r="E69" s="7">
        <v>20</v>
      </c>
      <c r="G69" s="49"/>
      <c r="H69" s="47">
        <v>0</v>
      </c>
      <c r="I69" s="29"/>
      <c r="J69" s="49"/>
      <c r="K69" s="47">
        <v>0</v>
      </c>
    </row>
    <row r="70" spans="1:254">
      <c r="A70" s="26">
        <v>21</v>
      </c>
      <c r="C70" s="8" t="s">
        <v>47</v>
      </c>
      <c r="D70" s="26"/>
      <c r="E70" s="7">
        <v>21</v>
      </c>
      <c r="G70" s="49"/>
      <c r="H70" s="47">
        <v>0</v>
      </c>
      <c r="I70" s="29"/>
      <c r="J70" s="49"/>
      <c r="K70" s="47">
        <v>0</v>
      </c>
    </row>
    <row r="71" spans="1:254">
      <c r="A71" s="26">
        <v>22</v>
      </c>
      <c r="C71" s="8"/>
      <c r="D71" s="26"/>
      <c r="E71" s="7">
        <v>22</v>
      </c>
      <c r="G71" s="49"/>
      <c r="H71" s="47">
        <v>0</v>
      </c>
      <c r="I71" s="29" t="s">
        <v>38</v>
      </c>
      <c r="J71" s="49"/>
      <c r="K71" s="47">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9"/>
      <c r="H74" s="47">
        <v>0</v>
      </c>
      <c r="I74" s="29"/>
      <c r="J74" s="49"/>
      <c r="K74" s="47">
        <v>0</v>
      </c>
    </row>
    <row r="75" spans="1:254">
      <c r="A75" s="130">
        <v>26</v>
      </c>
      <c r="E75" s="130">
        <v>26</v>
      </c>
      <c r="F75" s="18" t="s">
        <v>6</v>
      </c>
      <c r="G75" s="19"/>
      <c r="H75" s="20"/>
      <c r="I75" s="27"/>
      <c r="J75" s="19"/>
      <c r="K75" s="20"/>
    </row>
    <row r="76" spans="1:254" ht="15" customHeight="1">
      <c r="A76" s="7">
        <v>27</v>
      </c>
      <c r="C76" s="8" t="s">
        <v>48</v>
      </c>
      <c r="E76" s="7">
        <v>27</v>
      </c>
      <c r="F76" s="16"/>
      <c r="G76" s="89"/>
      <c r="H76" s="155">
        <v>0</v>
      </c>
      <c r="I76" s="28"/>
      <c r="J76" s="89"/>
      <c r="K76" s="155">
        <v>0</v>
      </c>
    </row>
    <row r="77" spans="1:254">
      <c r="F77" s="18"/>
      <c r="G77" s="19"/>
      <c r="H77" s="20"/>
      <c r="I77" s="27"/>
      <c r="J77" s="19"/>
      <c r="K77" s="20"/>
    </row>
    <row r="78" spans="1:254" ht="14.25">
      <c r="F78"/>
      <c r="G78"/>
      <c r="H78"/>
      <c r="I78"/>
      <c r="J78"/>
      <c r="K78"/>
    </row>
    <row r="79" spans="1:254" ht="30.75" customHeight="1">
      <c r="A79" s="32"/>
      <c r="B79" s="32"/>
      <c r="C79" s="258" t="s">
        <v>232</v>
      </c>
      <c r="D79" s="258"/>
      <c r="E79" s="258"/>
      <c r="F79" s="258"/>
      <c r="G79" s="258"/>
      <c r="H79" s="258"/>
      <c r="I79" s="258"/>
      <c r="J79" s="258"/>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58</v>
      </c>
      <c r="G83" s="13"/>
      <c r="K83" s="14" t="s">
        <v>59</v>
      </c>
    </row>
    <row r="84" spans="1:15" s="35" customFormat="1">
      <c r="A84" s="260" t="s">
        <v>60</v>
      </c>
      <c r="B84" s="260"/>
      <c r="C84" s="260"/>
      <c r="D84" s="260"/>
      <c r="E84" s="260"/>
      <c r="F84" s="260"/>
      <c r="G84" s="260"/>
      <c r="H84" s="260"/>
      <c r="I84" s="260"/>
      <c r="J84" s="260"/>
      <c r="K84" s="260"/>
    </row>
    <row r="85" spans="1:15">
      <c r="A85" s="15" t="str">
        <f>$A$42</f>
        <v xml:space="preserve">NAME: </v>
      </c>
      <c r="C85" s="130" t="str">
        <f>$D$20</f>
        <v>University of Colorado</v>
      </c>
      <c r="G85" s="13"/>
      <c r="I85" s="16"/>
      <c r="J85" s="13"/>
      <c r="K85" s="17" t="str">
        <f>$K$3</f>
        <v>Due Date: October 08, 2018</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2017-18</v>
      </c>
      <c r="I87" s="22"/>
      <c r="J87" s="23"/>
      <c r="K87" s="24" t="str">
        <f>K44</f>
        <v>2018-19</v>
      </c>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49">
        <f>+G533</f>
        <v>767.04</v>
      </c>
      <c r="H90" s="170">
        <f>+H533</f>
        <v>122279284</v>
      </c>
      <c r="I90" s="29"/>
      <c r="J90" s="49">
        <f>+J533</f>
        <v>763.33243945639038</v>
      </c>
      <c r="K90" s="47">
        <f>+K533</f>
        <v>124718747</v>
      </c>
    </row>
    <row r="91" spans="1:15">
      <c r="A91" s="7">
        <v>2</v>
      </c>
      <c r="C91" s="8" t="s">
        <v>16</v>
      </c>
      <c r="D91" s="26" t="s">
        <v>17</v>
      </c>
      <c r="E91" s="7">
        <v>2</v>
      </c>
      <c r="G91" s="49">
        <f>+G572</f>
        <v>0.22</v>
      </c>
      <c r="H91" s="170">
        <f>+H572</f>
        <v>113580</v>
      </c>
      <c r="I91" s="29"/>
      <c r="J91" s="49">
        <f>+J572</f>
        <v>4.7820687450790076E-3</v>
      </c>
      <c r="K91" s="47">
        <f>+K572</f>
        <v>1986</v>
      </c>
    </row>
    <row r="92" spans="1:15">
      <c r="A92" s="7">
        <v>3</v>
      </c>
      <c r="C92" s="8" t="s">
        <v>18</v>
      </c>
      <c r="D92" s="26" t="s">
        <v>19</v>
      </c>
      <c r="E92" s="7">
        <v>3</v>
      </c>
      <c r="G92" s="49">
        <f>+G609</f>
        <v>0</v>
      </c>
      <c r="H92" s="170">
        <f>+H609</f>
        <v>0</v>
      </c>
      <c r="I92" s="29"/>
      <c r="J92" s="49">
        <f>+J609</f>
        <v>0</v>
      </c>
      <c r="K92" s="47">
        <f>+K609</f>
        <v>0</v>
      </c>
    </row>
    <row r="93" spans="1:15">
      <c r="A93" s="7">
        <v>4</v>
      </c>
      <c r="C93" s="8" t="s">
        <v>20</v>
      </c>
      <c r="D93" s="26" t="s">
        <v>21</v>
      </c>
      <c r="E93" s="7">
        <v>4</v>
      </c>
      <c r="G93" s="49">
        <f>+G646</f>
        <v>247.15</v>
      </c>
      <c r="H93" s="170">
        <f>+H646</f>
        <v>43247737</v>
      </c>
      <c r="I93" s="29"/>
      <c r="J93" s="49">
        <f>+J646</f>
        <v>252.74343003825521</v>
      </c>
      <c r="K93" s="47">
        <f>+K646</f>
        <v>42723228</v>
      </c>
    </row>
    <row r="94" spans="1:15">
      <c r="A94" s="7">
        <v>5</v>
      </c>
      <c r="C94" s="8" t="s">
        <v>22</v>
      </c>
      <c r="D94" s="26" t="s">
        <v>23</v>
      </c>
      <c r="E94" s="7">
        <v>5</v>
      </c>
      <c r="G94" s="49">
        <f>+G683</f>
        <v>26.77</v>
      </c>
      <c r="H94" s="170">
        <f>+H683</f>
        <v>4090113</v>
      </c>
      <c r="I94" s="29"/>
      <c r="J94" s="49">
        <f>+J683</f>
        <v>24.855074581433673</v>
      </c>
      <c r="K94" s="47">
        <f>+K683</f>
        <v>3950576</v>
      </c>
    </row>
    <row r="95" spans="1:15">
      <c r="A95" s="7">
        <v>6</v>
      </c>
      <c r="C95" s="8" t="s">
        <v>24</v>
      </c>
      <c r="D95" s="26" t="s">
        <v>25</v>
      </c>
      <c r="E95" s="7">
        <v>6</v>
      </c>
      <c r="G95" s="49">
        <f>+G720</f>
        <v>233.93</v>
      </c>
      <c r="H95" s="170">
        <f>+H720</f>
        <v>34717262</v>
      </c>
      <c r="I95" s="29"/>
      <c r="J95" s="49">
        <f>+J720</f>
        <v>251.25707758784725</v>
      </c>
      <c r="K95" s="47">
        <f>+K720</f>
        <v>36336877</v>
      </c>
    </row>
    <row r="96" spans="1:15">
      <c r="A96" s="7">
        <v>7</v>
      </c>
      <c r="C96" s="8" t="s">
        <v>26</v>
      </c>
      <c r="D96" s="26" t="s">
        <v>27</v>
      </c>
      <c r="E96" s="7">
        <v>7</v>
      </c>
      <c r="G96" s="49">
        <f>+G757</f>
        <v>192.17000000000002</v>
      </c>
      <c r="H96" s="170">
        <f>+H757</f>
        <v>21149480</v>
      </c>
      <c r="I96" s="29"/>
      <c r="J96" s="49">
        <f>+J757</f>
        <v>211.57225743409396</v>
      </c>
      <c r="K96" s="47">
        <f>+K757</f>
        <v>21709425</v>
      </c>
      <c r="O96" s="130" t="s">
        <v>38</v>
      </c>
    </row>
    <row r="97" spans="1:254">
      <c r="A97" s="7">
        <v>8</v>
      </c>
      <c r="C97" s="8" t="s">
        <v>28</v>
      </c>
      <c r="D97" s="26" t="s">
        <v>29</v>
      </c>
      <c r="E97" s="7">
        <v>8</v>
      </c>
      <c r="G97" s="49">
        <f>+G794</f>
        <v>0</v>
      </c>
      <c r="H97" s="170">
        <f>+H794</f>
        <v>2237701</v>
      </c>
      <c r="I97" s="29"/>
      <c r="J97" s="49">
        <f>+J794</f>
        <v>0</v>
      </c>
      <c r="K97" s="47">
        <f>+K794</f>
        <v>2677368</v>
      </c>
    </row>
    <row r="98" spans="1:254">
      <c r="A98" s="7">
        <v>9</v>
      </c>
      <c r="C98" s="8" t="s">
        <v>30</v>
      </c>
      <c r="D98" s="26" t="s">
        <v>31</v>
      </c>
      <c r="E98" s="7">
        <v>9</v>
      </c>
      <c r="G98" s="47">
        <f>+G832</f>
        <v>37.85</v>
      </c>
      <c r="H98" s="170">
        <f>+H832</f>
        <v>10886347</v>
      </c>
      <c r="I98" s="29" t="s">
        <v>38</v>
      </c>
      <c r="J98" s="47">
        <f>+J832</f>
        <v>44.944521135055886</v>
      </c>
      <c r="K98" s="47">
        <f>+K832</f>
        <v>8099938</v>
      </c>
    </row>
    <row r="99" spans="1:254">
      <c r="A99" s="7">
        <v>10</v>
      </c>
      <c r="C99" s="8" t="s">
        <v>32</v>
      </c>
      <c r="D99" s="26" t="s">
        <v>33</v>
      </c>
      <c r="E99" s="7">
        <v>10</v>
      </c>
      <c r="G99" s="49">
        <f>+G868</f>
        <v>0</v>
      </c>
      <c r="H99" s="170">
        <f>+H868</f>
        <v>52489972</v>
      </c>
      <c r="I99" s="29"/>
      <c r="J99" s="49">
        <f>+J868</f>
        <v>0</v>
      </c>
      <c r="K99" s="47">
        <f>+K868</f>
        <v>52430618</v>
      </c>
    </row>
    <row r="100" spans="1:254">
      <c r="A100" s="7"/>
      <c r="C100" s="8"/>
      <c r="D100" s="26"/>
      <c r="E100" s="7"/>
      <c r="F100" s="18" t="s">
        <v>6</v>
      </c>
      <c r="G100" s="19" t="s">
        <v>6</v>
      </c>
      <c r="H100" s="171"/>
      <c r="I100" s="27"/>
      <c r="J100" s="19"/>
      <c r="K100" s="48"/>
    </row>
    <row r="101" spans="1:254">
      <c r="A101" s="130">
        <v>11</v>
      </c>
      <c r="C101" s="8" t="s">
        <v>61</v>
      </c>
      <c r="E101" s="130">
        <v>11</v>
      </c>
      <c r="G101" s="49">
        <f>SUM(G90:G99)</f>
        <v>1505.13</v>
      </c>
      <c r="H101" s="170">
        <f>SUM(H90:H99)</f>
        <v>291211476</v>
      </c>
      <c r="I101" s="29"/>
      <c r="J101" s="49">
        <f>SUM(J90:J99)</f>
        <v>1548.7095823018215</v>
      </c>
      <c r="K101" s="47">
        <f>SUM(K90:K99)</f>
        <v>292648763</v>
      </c>
      <c r="L101" s="161">
        <f>H101-H119</f>
        <v>0</v>
      </c>
    </row>
    <row r="102" spans="1:254">
      <c r="A102" s="7"/>
      <c r="E102" s="7"/>
      <c r="F102" s="18" t="s">
        <v>6</v>
      </c>
      <c r="G102" s="19" t="s">
        <v>6</v>
      </c>
      <c r="H102" s="172"/>
      <c r="I102" s="27"/>
      <c r="J102" s="19"/>
      <c r="K102" s="48"/>
    </row>
    <row r="103" spans="1:254">
      <c r="A103" s="7"/>
      <c r="E103" s="7"/>
      <c r="F103" s="18"/>
      <c r="G103" s="13"/>
      <c r="H103" s="172"/>
      <c r="I103" s="27"/>
      <c r="J103" s="13"/>
      <c r="K103" s="48"/>
    </row>
    <row r="104" spans="1:254">
      <c r="A104" s="130">
        <v>12</v>
      </c>
      <c r="C104" s="8" t="s">
        <v>35</v>
      </c>
      <c r="E104" s="130">
        <v>12</v>
      </c>
      <c r="G104" s="28"/>
      <c r="H104" s="152"/>
      <c r="I104" s="29"/>
      <c r="J104" s="49"/>
      <c r="K104" s="155"/>
    </row>
    <row r="105" spans="1:254">
      <c r="A105" s="7">
        <v>13</v>
      </c>
      <c r="C105" s="8" t="s">
        <v>36</v>
      </c>
      <c r="D105" s="26" t="s">
        <v>37</v>
      </c>
      <c r="E105" s="7">
        <v>13</v>
      </c>
      <c r="G105" s="49"/>
      <c r="H105" s="151">
        <f>+H495</f>
        <v>0</v>
      </c>
      <c r="I105" s="29"/>
      <c r="J105" s="49"/>
      <c r="K105" s="47">
        <f>+K495</f>
        <v>0</v>
      </c>
    </row>
    <row r="106" spans="1:254">
      <c r="A106" s="7">
        <v>14</v>
      </c>
      <c r="C106" s="8" t="s">
        <v>39</v>
      </c>
      <c r="D106" s="26" t="s">
        <v>62</v>
      </c>
      <c r="E106" s="7">
        <v>14</v>
      </c>
      <c r="G106" s="49"/>
      <c r="H106" s="173">
        <v>64301660</v>
      </c>
      <c r="I106" s="29"/>
      <c r="J106" s="49"/>
      <c r="K106" s="111">
        <v>70658015</v>
      </c>
      <c r="M106" s="161"/>
    </row>
    <row r="107" spans="1:254">
      <c r="A107" s="7">
        <v>15</v>
      </c>
      <c r="C107" s="8" t="s">
        <v>41</v>
      </c>
      <c r="D107" s="26"/>
      <c r="E107" s="7">
        <v>15</v>
      </c>
      <c r="G107" s="49">
        <f>H182</f>
        <v>524.26666666666665</v>
      </c>
      <c r="H107" s="174">
        <v>1211056</v>
      </c>
      <c r="I107" s="29"/>
      <c r="J107" s="49">
        <f>K182</f>
        <v>439</v>
      </c>
      <c r="K107" s="131">
        <v>1216478</v>
      </c>
    </row>
    <row r="108" spans="1:254">
      <c r="A108" s="7">
        <v>16</v>
      </c>
      <c r="C108" s="8" t="s">
        <v>42</v>
      </c>
      <c r="D108" s="26"/>
      <c r="E108" s="7">
        <v>16</v>
      </c>
      <c r="G108" s="49"/>
      <c r="H108" s="151">
        <f>+H308-H107</f>
        <v>7974205</v>
      </c>
      <c r="I108" s="29"/>
      <c r="J108" s="49"/>
      <c r="K108" s="131">
        <v>7951050</v>
      </c>
      <c r="L108" s="175"/>
      <c r="M108" s="161"/>
    </row>
    <row r="109" spans="1:254" ht="12.75" customHeight="1">
      <c r="A109" s="26">
        <v>17</v>
      </c>
      <c r="B109" s="26"/>
      <c r="C109" s="30" t="s">
        <v>63</v>
      </c>
      <c r="D109" s="26" t="s">
        <v>64</v>
      </c>
      <c r="E109" s="26">
        <v>17</v>
      </c>
      <c r="F109" s="26"/>
      <c r="G109" s="49"/>
      <c r="H109" s="151">
        <f>SUM(H107:H108)</f>
        <v>9185261</v>
      </c>
      <c r="I109" s="30"/>
      <c r="J109" s="49"/>
      <c r="K109" s="47">
        <f>SUM(K107:K108)</f>
        <v>9167528</v>
      </c>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9"/>
      <c r="H110" s="151">
        <f>+H307</f>
        <v>59301688</v>
      </c>
      <c r="I110" s="29"/>
      <c r="J110" s="49"/>
      <c r="K110" s="131">
        <v>62527167</v>
      </c>
      <c r="L110" s="175"/>
      <c r="M110" s="161"/>
    </row>
    <row r="111" spans="1:254">
      <c r="A111" s="7">
        <v>19</v>
      </c>
      <c r="C111" s="8" t="s">
        <v>45</v>
      </c>
      <c r="D111" s="26" t="s">
        <v>64</v>
      </c>
      <c r="E111" s="7">
        <v>19</v>
      </c>
      <c r="G111" s="49"/>
      <c r="H111" s="151">
        <f>+H313</f>
        <v>25050541</v>
      </c>
      <c r="I111" s="29"/>
      <c r="J111" s="49"/>
      <c r="K111" s="131">
        <v>23893817</v>
      </c>
      <c r="L111" s="175"/>
      <c r="M111" s="161"/>
    </row>
    <row r="112" spans="1:254">
      <c r="A112" s="7">
        <v>20</v>
      </c>
      <c r="C112" s="8" t="s">
        <v>46</v>
      </c>
      <c r="D112" s="26" t="s">
        <v>64</v>
      </c>
      <c r="E112" s="7">
        <v>20</v>
      </c>
      <c r="G112" s="49"/>
      <c r="H112" s="151">
        <f>H109+H110+H111</f>
        <v>93537490</v>
      </c>
      <c r="I112" s="29"/>
      <c r="J112" s="49"/>
      <c r="K112" s="131">
        <f>K109+K110+K111</f>
        <v>95588512</v>
      </c>
      <c r="L112" s="176"/>
      <c r="M112" s="177"/>
    </row>
    <row r="113" spans="1:17">
      <c r="A113" s="26">
        <v>21</v>
      </c>
      <c r="C113" s="8" t="s">
        <v>272</v>
      </c>
      <c r="D113" s="26"/>
      <c r="E113" s="7">
        <v>21</v>
      </c>
      <c r="G113" s="49"/>
      <c r="H113" s="151">
        <f>+H352-H333</f>
        <v>14151248</v>
      </c>
      <c r="I113" s="29"/>
      <c r="J113" s="49"/>
      <c r="K113" s="47">
        <f>+K352-K333</f>
        <v>14700000</v>
      </c>
    </row>
    <row r="114" spans="1:17">
      <c r="A114" s="26">
        <v>22</v>
      </c>
      <c r="C114" s="8" t="s">
        <v>273</v>
      </c>
      <c r="D114" s="26"/>
      <c r="E114" s="7">
        <v>22</v>
      </c>
      <c r="G114" s="49"/>
      <c r="H114" s="151">
        <f>+H418</f>
        <v>1500000</v>
      </c>
      <c r="I114" s="29" t="s">
        <v>38</v>
      </c>
      <c r="J114" s="49"/>
      <c r="K114" s="47">
        <f>+K418</f>
        <v>1250000</v>
      </c>
    </row>
    <row r="115" spans="1:17">
      <c r="A115" s="7">
        <v>23</v>
      </c>
      <c r="C115" s="31"/>
      <c r="E115" s="7">
        <v>23</v>
      </c>
      <c r="F115" s="18" t="s">
        <v>6</v>
      </c>
      <c r="G115" s="19"/>
      <c r="H115" s="172"/>
      <c r="I115" s="27"/>
      <c r="J115" s="19"/>
      <c r="K115" s="48"/>
      <c r="Q115" s="130" t="s">
        <v>38</v>
      </c>
    </row>
    <row r="116" spans="1:17">
      <c r="A116" s="7">
        <v>24</v>
      </c>
      <c r="C116" s="31"/>
      <c r="D116" s="8"/>
      <c r="E116" s="7">
        <v>24</v>
      </c>
      <c r="H116" s="162"/>
      <c r="K116" s="161"/>
    </row>
    <row r="117" spans="1:17">
      <c r="A117" s="7">
        <v>25</v>
      </c>
      <c r="C117" s="8" t="s">
        <v>238</v>
      </c>
      <c r="D117" s="26" t="s">
        <v>65</v>
      </c>
      <c r="E117" s="7">
        <v>25</v>
      </c>
      <c r="G117" s="49"/>
      <c r="H117" s="151">
        <f>+H399</f>
        <v>117721078</v>
      </c>
      <c r="I117" s="29"/>
      <c r="J117" s="49"/>
      <c r="K117" s="47">
        <f>+K399</f>
        <v>110452236</v>
      </c>
    </row>
    <row r="118" spans="1:17">
      <c r="A118" s="130">
        <v>26</v>
      </c>
      <c r="E118" s="130">
        <v>26</v>
      </c>
      <c r="F118" s="18" t="s">
        <v>6</v>
      </c>
      <c r="G118" s="19"/>
      <c r="H118" s="172"/>
      <c r="I118" s="27"/>
      <c r="J118" s="19"/>
      <c r="K118" s="48"/>
    </row>
    <row r="119" spans="1:17">
      <c r="A119" s="7">
        <v>27</v>
      </c>
      <c r="C119" s="8" t="s">
        <v>48</v>
      </c>
      <c r="E119" s="7">
        <v>27</v>
      </c>
      <c r="F119" s="16"/>
      <c r="G119" s="49"/>
      <c r="H119" s="151">
        <f>H105+H106+H112+H113+H114+H117</f>
        <v>291211476</v>
      </c>
      <c r="I119" s="28"/>
      <c r="J119" s="50"/>
      <c r="K119" s="47">
        <f>K105+K106+K112+K113+K114+K117</f>
        <v>292648763</v>
      </c>
      <c r="L119" s="161">
        <f>K119-K101</f>
        <v>0</v>
      </c>
      <c r="M119" s="178">
        <f>K101-K119</f>
        <v>0</v>
      </c>
      <c r="N119" s="88"/>
      <c r="O119" s="88"/>
      <c r="P119" s="88"/>
      <c r="Q119" s="88"/>
    </row>
    <row r="120" spans="1:17">
      <c r="A120" s="7"/>
      <c r="C120" s="8"/>
      <c r="E120" s="7"/>
      <c r="F120" s="51" t="s">
        <v>256</v>
      </c>
      <c r="G120" s="52"/>
      <c r="H120" s="179"/>
      <c r="I120" s="52"/>
      <c r="J120" s="53"/>
      <c r="K120" s="180"/>
      <c r="L120" s="161"/>
    </row>
    <row r="121" spans="1:17" ht="29.25" customHeight="1">
      <c r="C121" s="258" t="s">
        <v>232</v>
      </c>
      <c r="D121" s="258"/>
      <c r="E121" s="258"/>
      <c r="F121" s="258"/>
      <c r="G121" s="258"/>
      <c r="H121" s="258"/>
      <c r="I121" s="258"/>
      <c r="J121" s="258"/>
      <c r="K121" s="181"/>
    </row>
    <row r="122" spans="1:17">
      <c r="D122" s="26"/>
      <c r="F122" s="18"/>
      <c r="G122" s="19"/>
      <c r="I122" s="27"/>
      <c r="J122" s="19"/>
      <c r="K122" s="48"/>
      <c r="M122" s="130" t="s">
        <v>38</v>
      </c>
    </row>
    <row r="123" spans="1:17">
      <c r="C123" s="130" t="s">
        <v>49</v>
      </c>
      <c r="G123" s="130"/>
      <c r="H123" s="130"/>
      <c r="J123" s="130"/>
      <c r="K123" s="161"/>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61" t="s">
        <v>248</v>
      </c>
      <c r="B128" s="261"/>
      <c r="C128" s="261"/>
      <c r="D128" s="261"/>
      <c r="E128" s="261"/>
      <c r="F128" s="261"/>
      <c r="G128" s="261"/>
      <c r="H128" s="261"/>
      <c r="I128" s="261"/>
      <c r="J128" s="261"/>
      <c r="K128" s="261"/>
    </row>
    <row r="129" spans="1:11">
      <c r="A129" s="15" t="str">
        <f>$A$42</f>
        <v xml:space="preserve">NAME: </v>
      </c>
      <c r="C129" s="130" t="str">
        <f>$D$20</f>
        <v>University of Colorado</v>
      </c>
      <c r="H129" s="39"/>
      <c r="J129" s="13"/>
      <c r="K129" s="17" t="str">
        <f>$K$3</f>
        <v>Due Date: October 08, 2018</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2017-18</v>
      </c>
      <c r="I131" s="22"/>
      <c r="J131" s="23"/>
      <c r="K131" s="24" t="str">
        <f>K87</f>
        <v>2018-19</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62" t="s">
        <v>66</v>
      </c>
      <c r="D135" s="262"/>
      <c r="E135" s="40">
        <v>2</v>
      </c>
      <c r="G135" s="90"/>
      <c r="H135" s="132">
        <v>0</v>
      </c>
      <c r="I135" s="91"/>
      <c r="J135" s="91"/>
      <c r="K135" s="132">
        <v>0</v>
      </c>
    </row>
    <row r="136" spans="1:11" ht="15.75" customHeight="1">
      <c r="A136" s="130">
        <v>3</v>
      </c>
      <c r="C136" s="130" t="s">
        <v>53</v>
      </c>
      <c r="E136" s="130">
        <v>3</v>
      </c>
      <c r="G136" s="90"/>
      <c r="H136" s="133">
        <v>0</v>
      </c>
      <c r="I136" s="90"/>
      <c r="J136" s="90"/>
      <c r="K136" s="133">
        <v>0</v>
      </c>
    </row>
    <row r="137" spans="1:11">
      <c r="A137" s="130">
        <v>4</v>
      </c>
      <c r="C137" s="130" t="s">
        <v>54</v>
      </c>
      <c r="E137" s="130">
        <v>4</v>
      </c>
      <c r="G137" s="90"/>
      <c r="H137" s="133">
        <v>0</v>
      </c>
      <c r="I137" s="90"/>
      <c r="J137" s="90"/>
      <c r="K137" s="133">
        <v>0</v>
      </c>
    </row>
    <row r="138" spans="1:11">
      <c r="A138" s="130">
        <v>5</v>
      </c>
      <c r="C138" s="130" t="s">
        <v>55</v>
      </c>
      <c r="E138" s="130">
        <v>5</v>
      </c>
      <c r="G138" s="90"/>
      <c r="H138" s="133">
        <v>0</v>
      </c>
      <c r="I138" s="90"/>
      <c r="J138" s="90"/>
      <c r="K138" s="133">
        <v>0</v>
      </c>
    </row>
    <row r="139" spans="1:11" ht="47.25" customHeight="1">
      <c r="A139" s="40">
        <v>6</v>
      </c>
      <c r="C139" s="262" t="s">
        <v>56</v>
      </c>
      <c r="D139" s="262"/>
      <c r="E139" s="40">
        <v>6</v>
      </c>
      <c r="G139" s="90"/>
      <c r="H139" s="132">
        <v>0</v>
      </c>
      <c r="I139" s="91"/>
      <c r="J139" s="91"/>
      <c r="K139" s="132">
        <v>0</v>
      </c>
    </row>
    <row r="140" spans="1:11">
      <c r="A140" s="130">
        <v>7</v>
      </c>
      <c r="E140" s="130">
        <v>7</v>
      </c>
      <c r="G140" s="90"/>
      <c r="H140" s="90"/>
      <c r="I140" s="90"/>
      <c r="J140" s="90"/>
      <c r="K140" s="90"/>
    </row>
    <row r="141" spans="1:11">
      <c r="A141" s="130">
        <v>8</v>
      </c>
      <c r="E141" s="130">
        <v>8</v>
      </c>
      <c r="G141" s="90"/>
      <c r="H141" s="90"/>
      <c r="I141" s="90"/>
      <c r="J141" s="90"/>
      <c r="K141" s="90"/>
    </row>
    <row r="142" spans="1:11">
      <c r="A142" s="130">
        <v>9</v>
      </c>
      <c r="E142" s="130">
        <v>9</v>
      </c>
      <c r="G142" s="90"/>
      <c r="H142" s="90"/>
      <c r="I142" s="90"/>
      <c r="J142" s="90"/>
      <c r="K142" s="90"/>
    </row>
    <row r="143" spans="1:11">
      <c r="A143" s="130">
        <v>10</v>
      </c>
      <c r="E143" s="130">
        <v>10</v>
      </c>
      <c r="G143" s="90"/>
      <c r="H143" s="90"/>
      <c r="I143" s="90"/>
      <c r="J143" s="90"/>
      <c r="K143" s="90"/>
    </row>
    <row r="144" spans="1:11">
      <c r="A144" s="130">
        <v>11</v>
      </c>
      <c r="E144" s="130">
        <v>11</v>
      </c>
      <c r="G144" s="90"/>
      <c r="H144" s="90"/>
      <c r="I144" s="90"/>
      <c r="J144" s="90"/>
      <c r="K144" s="90"/>
    </row>
    <row r="145" spans="1:11">
      <c r="A145" s="130">
        <v>12</v>
      </c>
      <c r="C145" s="130" t="s">
        <v>57</v>
      </c>
      <c r="E145" s="130">
        <v>12</v>
      </c>
      <c r="G145" s="90"/>
      <c r="H145" s="90">
        <f>SUM(H135:H144)</f>
        <v>0</v>
      </c>
      <c r="I145" s="90"/>
      <c r="J145" s="90"/>
      <c r="K145" s="90">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ht="12.75">
      <c r="B160" s="44"/>
      <c r="C160" s="45"/>
      <c r="D160" s="46"/>
      <c r="E160" s="46"/>
      <c r="F160" s="46"/>
    </row>
    <row r="161" spans="1:13" ht="12.75">
      <c r="B161" s="44"/>
      <c r="C161" s="45"/>
      <c r="D161" s="46"/>
      <c r="E161" s="46"/>
      <c r="F161" s="46"/>
    </row>
    <row r="162" spans="1:13">
      <c r="E162" s="34"/>
    </row>
    <row r="163" spans="1:13">
      <c r="E163" s="34"/>
    </row>
    <row r="164" spans="1:13">
      <c r="E164" s="34"/>
    </row>
    <row r="165" spans="1:13">
      <c r="E165" s="34"/>
    </row>
    <row r="166" spans="1:13">
      <c r="E166" s="34"/>
    </row>
    <row r="167" spans="1:13">
      <c r="E167" s="34"/>
    </row>
    <row r="168" spans="1:13">
      <c r="E168" s="34"/>
    </row>
    <row r="169" spans="1:13">
      <c r="E169" s="34"/>
    </row>
    <row r="170" spans="1:13">
      <c r="E170" s="34"/>
    </row>
    <row r="171" spans="1:13">
      <c r="E171" s="34"/>
    </row>
    <row r="172" spans="1:13">
      <c r="E172" s="34"/>
    </row>
    <row r="173" spans="1:13">
      <c r="E173" s="34"/>
    </row>
    <row r="174" spans="1:13">
      <c r="A174" s="15" t="str">
        <f>$A$83</f>
        <v xml:space="preserve">Institution No.:  </v>
      </c>
      <c r="E174" s="34"/>
      <c r="G174" s="13"/>
      <c r="H174" s="39"/>
      <c r="J174" s="13"/>
      <c r="K174" s="14" t="s">
        <v>67</v>
      </c>
      <c r="L174" s="16"/>
      <c r="M174" s="56"/>
    </row>
    <row r="175" spans="1:13" s="35" customFormat="1">
      <c r="A175" s="261" t="s">
        <v>68</v>
      </c>
      <c r="B175" s="261"/>
      <c r="C175" s="261"/>
      <c r="D175" s="261"/>
      <c r="E175" s="261"/>
      <c r="F175" s="261"/>
      <c r="G175" s="261"/>
      <c r="H175" s="261"/>
      <c r="I175" s="261"/>
      <c r="J175" s="261"/>
      <c r="K175" s="261"/>
      <c r="L175" s="57"/>
      <c r="M175" s="58"/>
    </row>
    <row r="176" spans="1:13">
      <c r="A176" s="15" t="str">
        <f>$A$42</f>
        <v xml:space="preserve">NAME: </v>
      </c>
      <c r="C176" s="130" t="str">
        <f>$D$20</f>
        <v>University of Colorado</v>
      </c>
      <c r="H176" s="39"/>
      <c r="J176" s="13"/>
      <c r="K176" s="17" t="str">
        <f>$K$3</f>
        <v>Due Date: October 08, 2018</v>
      </c>
      <c r="L176" s="16"/>
      <c r="M176" s="56"/>
    </row>
    <row r="177" spans="1:11">
      <c r="A177" s="18" t="s">
        <v>6</v>
      </c>
      <c r="B177" s="18" t="s">
        <v>6</v>
      </c>
      <c r="C177" s="18" t="s">
        <v>6</v>
      </c>
      <c r="D177" s="18" t="s">
        <v>6</v>
      </c>
      <c r="E177" s="18" t="s">
        <v>6</v>
      </c>
      <c r="F177" s="18" t="s">
        <v>6</v>
      </c>
      <c r="G177" s="19" t="s">
        <v>6</v>
      </c>
      <c r="H177" s="20" t="s">
        <v>6</v>
      </c>
      <c r="I177" s="18" t="s">
        <v>6</v>
      </c>
      <c r="J177" s="19" t="s">
        <v>6</v>
      </c>
      <c r="K177" s="20" t="s">
        <v>6</v>
      </c>
    </row>
    <row r="178" spans="1:11">
      <c r="A178" s="21" t="s">
        <v>7</v>
      </c>
      <c r="E178" s="21" t="s">
        <v>7</v>
      </c>
      <c r="G178" s="23"/>
      <c r="H178" s="24" t="str">
        <f>H131</f>
        <v>2017-18</v>
      </c>
      <c r="I178" s="22"/>
      <c r="J178" s="130"/>
      <c r="K178" s="24" t="str">
        <f>K131</f>
        <v>2018-19</v>
      </c>
    </row>
    <row r="179" spans="1:11">
      <c r="A179" s="21" t="s">
        <v>9</v>
      </c>
      <c r="E179" s="21" t="s">
        <v>9</v>
      </c>
      <c r="G179" s="23"/>
      <c r="H179" s="24" t="s">
        <v>12</v>
      </c>
      <c r="I179" s="22"/>
      <c r="J179" s="130"/>
      <c r="K179" s="24" t="str">
        <f>K132</f>
        <v>Estimate</v>
      </c>
    </row>
    <row r="180" spans="1:11">
      <c r="A180" s="18" t="s">
        <v>6</v>
      </c>
      <c r="B180" s="18" t="s">
        <v>6</v>
      </c>
      <c r="C180" s="18" t="s">
        <v>6</v>
      </c>
      <c r="D180" s="18" t="s">
        <v>6</v>
      </c>
      <c r="E180" s="18" t="s">
        <v>6</v>
      </c>
      <c r="F180" s="18" t="s">
        <v>6</v>
      </c>
      <c r="G180" s="19" t="s">
        <v>6</v>
      </c>
      <c r="H180" s="20" t="s">
        <v>6</v>
      </c>
      <c r="I180" s="18" t="s">
        <v>6</v>
      </c>
      <c r="J180" s="19" t="s">
        <v>6</v>
      </c>
      <c r="K180" s="19" t="s">
        <v>6</v>
      </c>
    </row>
    <row r="181" spans="1:11">
      <c r="A181" s="7">
        <v>1</v>
      </c>
      <c r="C181" s="8" t="s">
        <v>69</v>
      </c>
      <c r="E181" s="7">
        <v>1</v>
      </c>
      <c r="G181" s="13"/>
      <c r="H181" s="182"/>
      <c r="J181" s="130"/>
      <c r="K181" s="130"/>
    </row>
    <row r="182" spans="1:11">
      <c r="A182" s="26" t="s">
        <v>70</v>
      </c>
      <c r="C182" s="8" t="s">
        <v>71</v>
      </c>
      <c r="E182" s="26" t="s">
        <v>70</v>
      </c>
      <c r="F182" s="59"/>
      <c r="G182" s="92"/>
      <c r="H182" s="93">
        <f>H107/2310</f>
        <v>524.26666666666665</v>
      </c>
      <c r="I182" s="92"/>
      <c r="J182" s="130"/>
      <c r="K182" s="93">
        <v>439</v>
      </c>
    </row>
    <row r="183" spans="1:11">
      <c r="A183" s="26" t="s">
        <v>72</v>
      </c>
      <c r="C183" s="8" t="s">
        <v>73</v>
      </c>
      <c r="E183" s="26" t="s">
        <v>72</v>
      </c>
      <c r="F183" s="59"/>
      <c r="G183" s="92"/>
      <c r="H183" s="167"/>
      <c r="I183" s="92"/>
      <c r="J183" s="130"/>
      <c r="K183" s="156"/>
    </row>
    <row r="184" spans="1:11">
      <c r="A184" s="26" t="s">
        <v>74</v>
      </c>
      <c r="C184" s="8" t="s">
        <v>75</v>
      </c>
      <c r="E184" s="26" t="s">
        <v>74</v>
      </c>
      <c r="F184" s="59"/>
      <c r="G184" s="92"/>
      <c r="H184" s="93">
        <v>458</v>
      </c>
      <c r="I184" s="92"/>
      <c r="J184" s="130"/>
      <c r="K184" s="93">
        <f>SUM(K182:K183)</f>
        <v>439</v>
      </c>
    </row>
    <row r="185" spans="1:11">
      <c r="A185" s="7">
        <v>3</v>
      </c>
      <c r="C185" s="8" t="s">
        <v>76</v>
      </c>
      <c r="E185" s="7">
        <v>3</v>
      </c>
      <c r="F185" s="59"/>
      <c r="G185" s="92"/>
      <c r="H185" s="93">
        <v>3036</v>
      </c>
      <c r="I185" s="92"/>
      <c r="J185" s="130"/>
      <c r="K185" s="93">
        <v>2866</v>
      </c>
    </row>
    <row r="186" spans="1:11">
      <c r="A186" s="7">
        <v>4</v>
      </c>
      <c r="C186" s="8" t="s">
        <v>77</v>
      </c>
      <c r="E186" s="7">
        <v>4</v>
      </c>
      <c r="F186" s="59"/>
      <c r="G186" s="92"/>
      <c r="H186" s="93">
        <v>3494</v>
      </c>
      <c r="I186" s="92"/>
      <c r="J186" s="130"/>
      <c r="K186" s="93">
        <f>SUM(K184:K185)</f>
        <v>3305</v>
      </c>
    </row>
    <row r="187" spans="1:11">
      <c r="A187" s="7">
        <v>5</v>
      </c>
      <c r="E187" s="7">
        <v>5</v>
      </c>
      <c r="F187" s="59"/>
      <c r="G187" s="92"/>
      <c r="H187" s="93"/>
      <c r="I187" s="92"/>
      <c r="J187" s="130"/>
      <c r="K187" s="93"/>
    </row>
    <row r="188" spans="1:11">
      <c r="A188" s="7">
        <v>6</v>
      </c>
      <c r="C188" s="8" t="s">
        <v>78</v>
      </c>
      <c r="E188" s="7">
        <v>6</v>
      </c>
      <c r="F188" s="59"/>
      <c r="G188" s="92"/>
      <c r="H188" s="93">
        <v>37</v>
      </c>
      <c r="I188" s="92"/>
      <c r="J188" s="130"/>
      <c r="K188" s="93">
        <v>40</v>
      </c>
    </row>
    <row r="189" spans="1:11">
      <c r="A189" s="7">
        <v>7</v>
      </c>
      <c r="C189" s="8" t="s">
        <v>79</v>
      </c>
      <c r="E189" s="7">
        <v>7</v>
      </c>
      <c r="F189" s="59"/>
      <c r="G189" s="92"/>
      <c r="H189" s="93">
        <v>741</v>
      </c>
      <c r="I189" s="92"/>
      <c r="J189" s="130"/>
      <c r="K189" s="93">
        <v>861</v>
      </c>
    </row>
    <row r="190" spans="1:11">
      <c r="A190" s="7">
        <v>8</v>
      </c>
      <c r="C190" s="8" t="s">
        <v>80</v>
      </c>
      <c r="E190" s="7">
        <v>8</v>
      </c>
      <c r="F190" s="59"/>
      <c r="G190" s="92"/>
      <c r="H190" s="93">
        <v>778</v>
      </c>
      <c r="I190" s="92"/>
      <c r="J190" s="130"/>
      <c r="K190" s="93">
        <f>SUM(K188:K189)</f>
        <v>901</v>
      </c>
    </row>
    <row r="191" spans="1:11">
      <c r="A191" s="7">
        <v>9</v>
      </c>
      <c r="E191" s="7">
        <v>9</v>
      </c>
      <c r="F191" s="59"/>
      <c r="G191" s="92"/>
      <c r="H191" s="93"/>
      <c r="I191" s="92"/>
      <c r="J191" s="130"/>
      <c r="K191" s="93"/>
    </row>
    <row r="192" spans="1:11">
      <c r="A192" s="7">
        <v>10</v>
      </c>
      <c r="C192" s="8" t="s">
        <v>81</v>
      </c>
      <c r="E192" s="7">
        <v>10</v>
      </c>
      <c r="F192" s="59"/>
      <c r="G192" s="92"/>
      <c r="H192" s="93">
        <v>495</v>
      </c>
      <c r="I192" s="92"/>
      <c r="J192" s="130"/>
      <c r="K192" s="93">
        <f>K184+K188</f>
        <v>479</v>
      </c>
    </row>
    <row r="193" spans="1:11">
      <c r="A193" s="7">
        <v>11</v>
      </c>
      <c r="C193" s="8" t="s">
        <v>82</v>
      </c>
      <c r="E193" s="7">
        <v>11</v>
      </c>
      <c r="F193" s="59"/>
      <c r="G193" s="92"/>
      <c r="H193" s="93">
        <v>3777</v>
      </c>
      <c r="I193" s="92"/>
      <c r="J193" s="130"/>
      <c r="K193" s="93">
        <f>K185+K189</f>
        <v>3727</v>
      </c>
    </row>
    <row r="194" spans="1:11">
      <c r="A194" s="7">
        <v>12</v>
      </c>
      <c r="C194" s="8" t="s">
        <v>83</v>
      </c>
      <c r="E194" s="7">
        <v>12</v>
      </c>
      <c r="F194" s="59"/>
      <c r="G194" s="92"/>
      <c r="H194" s="93">
        <v>4272</v>
      </c>
      <c r="I194" s="92"/>
      <c r="J194" s="130"/>
      <c r="K194" s="93">
        <f>K192+K193</f>
        <v>4206</v>
      </c>
    </row>
    <row r="195" spans="1:11">
      <c r="A195" s="7">
        <v>13</v>
      </c>
      <c r="E195" s="7">
        <v>13</v>
      </c>
      <c r="G195" s="92"/>
      <c r="H195" s="94"/>
      <c r="I195" s="95"/>
      <c r="J195" s="130"/>
      <c r="K195" s="94"/>
    </row>
    <row r="196" spans="1:11">
      <c r="A196" s="7">
        <v>15</v>
      </c>
      <c r="C196" s="8" t="s">
        <v>84</v>
      </c>
      <c r="E196" s="7">
        <v>15</v>
      </c>
      <c r="G196" s="92"/>
      <c r="H196" s="96"/>
      <c r="I196" s="95"/>
      <c r="J196" s="130"/>
      <c r="K196" s="96"/>
    </row>
    <row r="197" spans="1:11">
      <c r="A197" s="7">
        <v>16</v>
      </c>
      <c r="C197" s="8" t="s">
        <v>85</v>
      </c>
      <c r="E197" s="7">
        <v>16</v>
      </c>
      <c r="G197" s="92"/>
      <c r="H197" s="94">
        <f>(H119-H367)/H194</f>
        <v>48797.275170880152</v>
      </c>
      <c r="I197" s="97"/>
      <c r="J197" s="130"/>
      <c r="K197" s="94"/>
    </row>
    <row r="198" spans="1:11">
      <c r="A198" s="7">
        <v>17</v>
      </c>
      <c r="C198" s="8" t="s">
        <v>86</v>
      </c>
      <c r="E198" s="7">
        <v>17</v>
      </c>
      <c r="G198" s="92"/>
      <c r="H198" s="135">
        <f>77*30</f>
        <v>2310</v>
      </c>
      <c r="I198" s="95"/>
      <c r="J198" s="130"/>
      <c r="K198" s="95"/>
    </row>
    <row r="199" spans="1:11">
      <c r="A199" s="7">
        <v>18</v>
      </c>
      <c r="E199" s="7">
        <v>18</v>
      </c>
      <c r="G199" s="92"/>
      <c r="H199" s="94"/>
      <c r="I199" s="95"/>
      <c r="J199" s="130"/>
      <c r="K199" s="95"/>
    </row>
    <row r="200" spans="1:11">
      <c r="A200" s="130">
        <v>19</v>
      </c>
      <c r="C200" s="8" t="s">
        <v>87</v>
      </c>
      <c r="E200" s="130">
        <v>19</v>
      </c>
      <c r="G200" s="92"/>
      <c r="H200" s="94"/>
      <c r="I200" s="95"/>
      <c r="J200" s="130"/>
      <c r="K200" s="95"/>
    </row>
    <row r="201" spans="1:11">
      <c r="A201" s="7">
        <v>20</v>
      </c>
      <c r="C201" s="8" t="s">
        <v>88</v>
      </c>
      <c r="E201" s="7">
        <v>20</v>
      </c>
      <c r="F201" s="9"/>
      <c r="G201" s="98"/>
      <c r="H201" s="99">
        <f>G512+G551</f>
        <v>412.64</v>
      </c>
      <c r="I201" s="98"/>
      <c r="J201" s="130"/>
      <c r="K201" s="99"/>
    </row>
    <row r="202" spans="1:11">
      <c r="A202" s="7">
        <v>21</v>
      </c>
      <c r="C202" s="8" t="s">
        <v>89</v>
      </c>
      <c r="E202" s="7">
        <v>21</v>
      </c>
      <c r="F202" s="9"/>
      <c r="G202" s="98"/>
      <c r="H202" s="99">
        <f>G508+G547</f>
        <v>359.66</v>
      </c>
      <c r="I202" s="98"/>
      <c r="J202" s="130"/>
      <c r="K202" s="99"/>
    </row>
    <row r="203" spans="1:11">
      <c r="A203" s="7">
        <v>22</v>
      </c>
      <c r="C203" s="8" t="s">
        <v>90</v>
      </c>
      <c r="E203" s="7">
        <v>22</v>
      </c>
      <c r="F203" s="9"/>
      <c r="G203" s="98"/>
      <c r="H203" s="99">
        <f>G510+G549</f>
        <v>52.97999999999999</v>
      </c>
      <c r="I203" s="98"/>
      <c r="J203" s="130"/>
      <c r="K203" s="99"/>
    </row>
    <row r="204" spans="1:11">
      <c r="A204" s="7">
        <v>23</v>
      </c>
      <c r="E204" s="7">
        <v>23</v>
      </c>
      <c r="F204" s="9"/>
      <c r="G204" s="98"/>
      <c r="H204" s="99"/>
      <c r="I204" s="98"/>
      <c r="J204" s="130"/>
      <c r="K204" s="99"/>
    </row>
    <row r="205" spans="1:11">
      <c r="A205" s="7">
        <v>24</v>
      </c>
      <c r="C205" s="8" t="s">
        <v>91</v>
      </c>
      <c r="E205" s="7">
        <v>24</v>
      </c>
      <c r="F205" s="9"/>
      <c r="G205" s="98"/>
      <c r="H205" s="99"/>
      <c r="I205" s="98"/>
      <c r="K205" s="98"/>
    </row>
    <row r="206" spans="1:11" ht="15">
      <c r="A206" s="7">
        <v>25</v>
      </c>
      <c r="C206" s="8" t="s">
        <v>92</v>
      </c>
      <c r="E206" s="7">
        <v>25</v>
      </c>
      <c r="G206" s="92"/>
      <c r="H206" s="99">
        <f>IF(OR(G512&gt;0,G551&gt;0),(H551+H512)/(G551+G512),0)</f>
        <v>175503.02689390269</v>
      </c>
      <c r="I206" s="95"/>
      <c r="K206" s="129"/>
    </row>
    <row r="207" spans="1:11">
      <c r="A207" s="7">
        <v>26</v>
      </c>
      <c r="C207" s="8" t="s">
        <v>93</v>
      </c>
      <c r="E207" s="7">
        <v>26</v>
      </c>
      <c r="G207" s="92"/>
      <c r="H207" s="94">
        <f>IF(H202=0,0,(H508+H509+H547+H548)/H202)</f>
        <v>176522.74040399268</v>
      </c>
      <c r="I207" s="95"/>
      <c r="J207" s="130"/>
      <c r="K207" s="95"/>
    </row>
    <row r="208" spans="1:11">
      <c r="A208" s="7">
        <v>27</v>
      </c>
      <c r="C208" s="8" t="s">
        <v>94</v>
      </c>
      <c r="E208" s="7">
        <v>27</v>
      </c>
      <c r="G208" s="92"/>
      <c r="H208" s="94">
        <f>IF(H203=0,0,(H510+H511+H549+H550)/H203)</f>
        <v>168580.60029822579</v>
      </c>
      <c r="I208" s="95"/>
      <c r="J208" s="130"/>
      <c r="K208" s="95"/>
    </row>
    <row r="209" spans="1:13">
      <c r="A209" s="7">
        <v>28</v>
      </c>
      <c r="E209" s="7">
        <v>28</v>
      </c>
      <c r="G209" s="92"/>
      <c r="H209" s="94"/>
      <c r="I209" s="95"/>
      <c r="J209" s="130"/>
      <c r="K209" s="95"/>
    </row>
    <row r="210" spans="1:13">
      <c r="A210" s="7">
        <v>29</v>
      </c>
      <c r="C210" s="8" t="s">
        <v>95</v>
      </c>
      <c r="E210" s="7">
        <v>29</v>
      </c>
      <c r="F210" s="60"/>
      <c r="G210" s="92"/>
      <c r="H210" s="93">
        <f>G101</f>
        <v>1505.13</v>
      </c>
      <c r="I210" s="92"/>
      <c r="J210" s="130"/>
      <c r="K210" s="93"/>
    </row>
    <row r="211" spans="1:13">
      <c r="A211" s="8"/>
      <c r="H211" s="39"/>
      <c r="J211" s="130"/>
      <c r="K211" s="130"/>
    </row>
    <row r="212" spans="1:13">
      <c r="A212" s="8"/>
      <c r="H212" s="39"/>
      <c r="K212" s="39"/>
    </row>
    <row r="213" spans="1:13" ht="30" customHeight="1">
      <c r="A213" s="8"/>
      <c r="C213" s="263" t="s">
        <v>96</v>
      </c>
      <c r="D213" s="263"/>
      <c r="E213" s="263"/>
      <c r="F213" s="263"/>
      <c r="G213" s="263"/>
      <c r="H213" s="263"/>
      <c r="I213" s="263"/>
      <c r="K213" s="39"/>
    </row>
    <row r="214" spans="1:13">
      <c r="A214" s="8"/>
      <c r="H214" s="39"/>
      <c r="K214" s="39"/>
    </row>
    <row r="215" spans="1:13">
      <c r="A215" s="8"/>
      <c r="H215" s="39"/>
      <c r="K215" s="39"/>
    </row>
    <row r="216" spans="1:13">
      <c r="A216" s="8"/>
      <c r="H216" s="39"/>
      <c r="K216" s="39"/>
    </row>
    <row r="217" spans="1:13">
      <c r="A217" s="8"/>
      <c r="C217" s="35"/>
      <c r="D217" s="35"/>
      <c r="E217" s="35"/>
      <c r="F217" s="35"/>
      <c r="G217" s="61"/>
      <c r="H217" s="38"/>
      <c r="K217" s="39"/>
    </row>
    <row r="218" spans="1:13">
      <c r="A218" s="8"/>
      <c r="H218" s="39"/>
      <c r="K218" s="39"/>
    </row>
    <row r="219" spans="1:13">
      <c r="A219" s="8"/>
      <c r="H219" s="39"/>
      <c r="K219" s="39"/>
    </row>
    <row r="220" spans="1:13">
      <c r="A220" s="8"/>
      <c r="H220" s="39"/>
      <c r="K220" s="39"/>
    </row>
    <row r="221" spans="1:13">
      <c r="A221" s="8"/>
      <c r="H221" s="39"/>
      <c r="K221" s="39"/>
    </row>
    <row r="222" spans="1:13">
      <c r="A222" s="8"/>
      <c r="H222" s="39"/>
      <c r="K222" s="39"/>
    </row>
    <row r="223" spans="1:13">
      <c r="A223" s="8"/>
      <c r="H223" s="39"/>
      <c r="K223" s="39"/>
    </row>
    <row r="224" spans="1:13">
      <c r="E224" s="34"/>
      <c r="G224" s="13"/>
      <c r="H224" s="39"/>
      <c r="I224" s="16"/>
      <c r="K224" s="39"/>
      <c r="M224" s="56"/>
    </row>
    <row r="225" spans="1:11">
      <c r="A225" s="8"/>
      <c r="H225" s="39"/>
      <c r="K225" s="39"/>
    </row>
    <row r="226" spans="1:11">
      <c r="A226" s="15" t="str">
        <f>$A$83</f>
        <v xml:space="preserve">Institution No.:  </v>
      </c>
      <c r="C226" s="62"/>
      <c r="G226" s="130"/>
      <c r="H226" s="130"/>
      <c r="I226" s="30" t="s">
        <v>97</v>
      </c>
      <c r="J226" s="130"/>
      <c r="K226" s="130"/>
    </row>
    <row r="227" spans="1:11">
      <c r="A227" s="153"/>
      <c r="B227" s="264" t="s">
        <v>98</v>
      </c>
      <c r="C227" s="264"/>
      <c r="D227" s="264"/>
      <c r="E227" s="264"/>
      <c r="F227" s="264"/>
      <c r="G227" s="264"/>
      <c r="H227" s="264"/>
      <c r="I227" s="264"/>
      <c r="J227" s="264"/>
      <c r="K227" s="264"/>
    </row>
    <row r="228" spans="1:11">
      <c r="A228" s="15" t="str">
        <f>$A$42</f>
        <v xml:space="preserve">NAME: </v>
      </c>
      <c r="C228" s="130" t="str">
        <f>$D$20</f>
        <v>University of Colorado</v>
      </c>
      <c r="G228" s="130"/>
      <c r="H228" s="130"/>
      <c r="I228" s="17" t="str">
        <f>$K$3</f>
        <v>Due Date: October 08, 2018</v>
      </c>
      <c r="J228" s="130"/>
      <c r="K228" s="130"/>
    </row>
    <row r="229" spans="1:11">
      <c r="A229" s="18"/>
      <c r="C229" s="18" t="s">
        <v>6</v>
      </c>
      <c r="D229" s="18" t="s">
        <v>6</v>
      </c>
      <c r="E229" s="18" t="s">
        <v>6</v>
      </c>
      <c r="F229" s="18" t="s">
        <v>6</v>
      </c>
      <c r="G229" s="18" t="s">
        <v>6</v>
      </c>
      <c r="H229" s="18" t="s">
        <v>6</v>
      </c>
      <c r="I229" s="18" t="s">
        <v>6</v>
      </c>
      <c r="J229" s="18" t="s">
        <v>6</v>
      </c>
      <c r="K229" s="130"/>
    </row>
    <row r="230" spans="1:11">
      <c r="A230" s="21"/>
      <c r="D230" s="25" t="s">
        <v>257</v>
      </c>
      <c r="G230" s="130"/>
      <c r="H230" s="130"/>
      <c r="J230" s="130"/>
      <c r="K230" s="130"/>
    </row>
    <row r="231" spans="1:11">
      <c r="A231" s="21"/>
      <c r="D231" s="25" t="s">
        <v>12</v>
      </c>
      <c r="G231" s="130"/>
      <c r="H231" s="130"/>
      <c r="J231" s="130"/>
      <c r="K231" s="130"/>
    </row>
    <row r="232" spans="1:11">
      <c r="A232" s="18"/>
      <c r="D232" s="25" t="s">
        <v>99</v>
      </c>
      <c r="E232" s="25" t="s">
        <v>99</v>
      </c>
      <c r="F232" s="25" t="s">
        <v>100</v>
      </c>
      <c r="G232" s="25"/>
      <c r="H232" s="130"/>
      <c r="J232" s="130"/>
      <c r="K232" s="130"/>
    </row>
    <row r="233" spans="1:11">
      <c r="A233" s="8"/>
      <c r="C233" s="25" t="s">
        <v>101</v>
      </c>
      <c r="D233" s="25" t="s">
        <v>102</v>
      </c>
      <c r="E233" s="25" t="s">
        <v>103</v>
      </c>
      <c r="F233" s="25" t="s">
        <v>104</v>
      </c>
      <c r="G233" s="25"/>
      <c r="H233" s="130"/>
      <c r="J233" s="130"/>
      <c r="K233" s="130"/>
    </row>
    <row r="234" spans="1:11">
      <c r="A234" s="8"/>
      <c r="C234" s="18" t="s">
        <v>6</v>
      </c>
      <c r="D234" s="18" t="s">
        <v>6</v>
      </c>
      <c r="E234" s="18" t="s">
        <v>6</v>
      </c>
      <c r="F234" s="18" t="s">
        <v>6</v>
      </c>
      <c r="G234" s="18" t="s">
        <v>6</v>
      </c>
      <c r="H234" s="130"/>
      <c r="J234" s="130"/>
      <c r="K234" s="130"/>
    </row>
    <row r="235" spans="1:11">
      <c r="A235" s="8"/>
      <c r="G235" s="130"/>
      <c r="H235" s="130"/>
      <c r="J235" s="130"/>
      <c r="K235" s="130"/>
    </row>
    <row r="236" spans="1:11">
      <c r="A236" s="8"/>
      <c r="C236" s="8" t="s">
        <v>105</v>
      </c>
      <c r="D236" s="134">
        <v>0</v>
      </c>
      <c r="E236" s="134">
        <v>0</v>
      </c>
      <c r="F236" s="93"/>
      <c r="G236" s="130"/>
      <c r="H236" s="130"/>
      <c r="J236" s="130"/>
      <c r="K236" s="130"/>
    </row>
    <row r="237" spans="1:11">
      <c r="A237" s="8"/>
      <c r="D237" s="100"/>
      <c r="E237" s="100"/>
      <c r="F237" s="100"/>
      <c r="G237" s="130"/>
      <c r="H237" s="130"/>
      <c r="J237" s="130"/>
      <c r="K237" s="130"/>
    </row>
    <row r="238" spans="1:11">
      <c r="A238" s="8"/>
      <c r="C238" s="8" t="s">
        <v>106</v>
      </c>
      <c r="D238" s="134">
        <v>0</v>
      </c>
      <c r="E238" s="134">
        <v>0</v>
      </c>
      <c r="F238" s="93"/>
      <c r="G238" s="7"/>
      <c r="H238" s="130"/>
      <c r="J238" s="130"/>
      <c r="K238" s="130"/>
    </row>
    <row r="239" spans="1:11">
      <c r="A239" s="8"/>
      <c r="D239" s="94"/>
      <c r="E239" s="94"/>
      <c r="F239" s="94"/>
      <c r="G239" s="130"/>
      <c r="H239" s="130"/>
      <c r="J239" s="130"/>
      <c r="K239" s="130"/>
    </row>
    <row r="240" spans="1:11">
      <c r="A240" s="8"/>
      <c r="C240" s="8" t="s">
        <v>107</v>
      </c>
      <c r="D240" s="134">
        <v>495</v>
      </c>
      <c r="E240" s="134">
        <v>0</v>
      </c>
      <c r="F240" s="93"/>
      <c r="G240" s="7"/>
      <c r="H240" s="130"/>
      <c r="J240" s="130"/>
      <c r="K240" s="130"/>
    </row>
    <row r="241" spans="1:11">
      <c r="A241" s="8"/>
      <c r="D241" s="94"/>
      <c r="E241" s="94"/>
      <c r="F241" s="94"/>
      <c r="G241" s="130"/>
      <c r="H241" s="130"/>
      <c r="J241" s="130"/>
      <c r="K241" s="130"/>
    </row>
    <row r="242" spans="1:11">
      <c r="A242" s="8"/>
      <c r="C242" s="8" t="s">
        <v>108</v>
      </c>
      <c r="D242" s="93">
        <v>495</v>
      </c>
      <c r="E242" s="93">
        <f>SUM(E236:E240)</f>
        <v>0</v>
      </c>
      <c r="F242" s="93"/>
      <c r="G242" s="28"/>
      <c r="H242" s="63"/>
      <c r="J242" s="130"/>
      <c r="K242" s="130"/>
    </row>
    <row r="243" spans="1:11">
      <c r="A243" s="8"/>
      <c r="D243" s="64"/>
      <c r="E243" s="64"/>
      <c r="F243" s="64"/>
      <c r="G243" s="130"/>
      <c r="H243" s="130"/>
      <c r="J243" s="130"/>
      <c r="K243" s="130"/>
    </row>
    <row r="244" spans="1:11">
      <c r="A244" s="8"/>
      <c r="D244" s="64"/>
      <c r="E244" s="64"/>
      <c r="F244" s="64"/>
      <c r="G244" s="130"/>
      <c r="H244" s="130"/>
      <c r="J244" s="130"/>
      <c r="K244" s="130"/>
    </row>
    <row r="245" spans="1:11">
      <c r="A245" s="8"/>
      <c r="C245" s="8" t="s">
        <v>109</v>
      </c>
      <c r="D245" s="134">
        <v>1347</v>
      </c>
      <c r="E245" s="134">
        <v>0</v>
      </c>
      <c r="F245" s="93"/>
      <c r="G245" s="7"/>
      <c r="H245" s="130"/>
      <c r="J245" s="130"/>
      <c r="K245" s="130"/>
    </row>
    <row r="246" spans="1:11">
      <c r="A246" s="8"/>
      <c r="D246" s="94"/>
      <c r="E246" s="94"/>
      <c r="F246" s="93"/>
      <c r="G246" s="130"/>
      <c r="H246" s="130"/>
      <c r="J246" s="130"/>
      <c r="K246" s="130"/>
    </row>
    <row r="247" spans="1:11">
      <c r="A247" s="8"/>
      <c r="B247" s="8" t="s">
        <v>38</v>
      </c>
      <c r="C247" s="8" t="s">
        <v>110</v>
      </c>
      <c r="D247" s="134">
        <v>2430</v>
      </c>
      <c r="E247" s="134">
        <v>0</v>
      </c>
      <c r="F247" s="93"/>
      <c r="G247" s="7"/>
      <c r="H247" s="130"/>
      <c r="J247" s="130"/>
      <c r="K247" s="130"/>
    </row>
    <row r="248" spans="1:11">
      <c r="A248" s="8"/>
      <c r="D248" s="100"/>
      <c r="E248" s="100"/>
      <c r="F248" s="93"/>
      <c r="G248" s="130"/>
      <c r="H248" s="130"/>
      <c r="J248" s="130"/>
      <c r="K248" s="130"/>
    </row>
    <row r="249" spans="1:11">
      <c r="A249" s="8"/>
      <c r="C249" s="8" t="s">
        <v>111</v>
      </c>
      <c r="D249" s="94">
        <v>3777</v>
      </c>
      <c r="E249" s="94">
        <f>SUM(E245:E247)</f>
        <v>0</v>
      </c>
      <c r="F249" s="93"/>
      <c r="G249" s="7"/>
      <c r="H249" s="130"/>
      <c r="J249" s="130"/>
      <c r="K249" s="130"/>
    </row>
    <row r="250" spans="1:11">
      <c r="A250" s="8"/>
      <c r="D250" s="85"/>
      <c r="E250" s="85"/>
      <c r="F250" s="93"/>
      <c r="G250" s="130"/>
      <c r="H250" s="130"/>
      <c r="J250" s="130"/>
      <c r="K250" s="130"/>
    </row>
    <row r="251" spans="1:11">
      <c r="A251" s="8"/>
      <c r="C251" s="8" t="s">
        <v>112</v>
      </c>
      <c r="D251" s="157">
        <v>4272</v>
      </c>
      <c r="E251" s="157">
        <f>H201</f>
        <v>412.64</v>
      </c>
      <c r="F251" s="93">
        <f>D251/E251</f>
        <v>10.352849941837922</v>
      </c>
      <c r="G251" s="7"/>
      <c r="H251" s="130"/>
      <c r="J251" s="130"/>
      <c r="K251" s="130"/>
    </row>
    <row r="252" spans="1:11">
      <c r="A252" s="8"/>
      <c r="G252" s="130"/>
      <c r="H252" s="130"/>
      <c r="J252" s="130"/>
      <c r="K252" s="130"/>
    </row>
    <row r="253" spans="1:11">
      <c r="A253" s="8"/>
      <c r="G253" s="130"/>
      <c r="H253" s="130"/>
      <c r="J253" s="130"/>
      <c r="K253" s="130"/>
    </row>
    <row r="254" spans="1:11">
      <c r="A254" s="8"/>
      <c r="G254" s="130"/>
      <c r="H254" s="130"/>
      <c r="J254" s="130"/>
      <c r="K254" s="130"/>
    </row>
    <row r="255" spans="1:11">
      <c r="A255" s="8"/>
      <c r="G255" s="130"/>
      <c r="H255" s="130"/>
      <c r="J255" s="130"/>
      <c r="K255" s="130"/>
    </row>
    <row r="256" spans="1:11">
      <c r="A256" s="8"/>
      <c r="C256" s="8" t="s">
        <v>113</v>
      </c>
      <c r="G256" s="130"/>
      <c r="H256" s="130"/>
      <c r="J256" s="130"/>
      <c r="K256" s="130"/>
    </row>
    <row r="257" spans="1:11">
      <c r="A257" s="8"/>
      <c r="C257" s="8" t="s">
        <v>114</v>
      </c>
      <c r="G257" s="130"/>
      <c r="H257" s="130"/>
      <c r="J257" s="130"/>
      <c r="K257" s="130"/>
    </row>
    <row r="258" spans="1:11">
      <c r="A258" s="8"/>
      <c r="H258" s="39"/>
      <c r="K258" s="39"/>
    </row>
    <row r="259" spans="1:11">
      <c r="A259" s="8"/>
      <c r="H259" s="39"/>
      <c r="K259" s="39"/>
    </row>
    <row r="260" spans="1:11">
      <c r="A260" s="8"/>
      <c r="H260" s="39"/>
      <c r="K260" s="39"/>
    </row>
    <row r="261" spans="1:11">
      <c r="A261" s="8"/>
      <c r="H261" s="39"/>
      <c r="K261" s="39"/>
    </row>
    <row r="262" spans="1:11">
      <c r="A262" s="8"/>
      <c r="H262" s="39"/>
      <c r="K262" s="39"/>
    </row>
    <row r="263" spans="1:11">
      <c r="A263" s="8"/>
      <c r="H263" s="39"/>
      <c r="K263" s="39"/>
    </row>
    <row r="264" spans="1:11">
      <c r="A264" s="8"/>
      <c r="H264" s="39"/>
      <c r="K264" s="39"/>
    </row>
    <row r="265" spans="1:11">
      <c r="A265" s="8"/>
      <c r="H265" s="39"/>
      <c r="K265" s="39"/>
    </row>
    <row r="266" spans="1:11">
      <c r="A266" s="8"/>
      <c r="H266" s="39"/>
      <c r="K266" s="39"/>
    </row>
    <row r="267" spans="1:11">
      <c r="A267" s="8"/>
      <c r="H267" s="39"/>
      <c r="K267" s="39"/>
    </row>
    <row r="268" spans="1:11">
      <c r="A268" s="8"/>
      <c r="H268" s="39"/>
      <c r="K268" s="39"/>
    </row>
    <row r="269" spans="1:11">
      <c r="A269" s="8"/>
      <c r="H269" s="39"/>
      <c r="K269" s="39"/>
    </row>
    <row r="270" spans="1:11">
      <c r="A270" s="8"/>
      <c r="H270" s="39"/>
      <c r="K270" s="39"/>
    </row>
    <row r="271" spans="1:11">
      <c r="A271" s="8"/>
      <c r="H271" s="39"/>
      <c r="K271" s="39"/>
    </row>
    <row r="272" spans="1:11">
      <c r="A272" s="8"/>
      <c r="H272" s="39"/>
      <c r="K272" s="39"/>
    </row>
    <row r="273" spans="1:11">
      <c r="A273" s="8"/>
      <c r="H273" s="39"/>
      <c r="K273" s="39"/>
    </row>
    <row r="274" spans="1:11">
      <c r="A274" s="8"/>
      <c r="H274" s="39"/>
      <c r="K274" s="39"/>
    </row>
    <row r="275" spans="1:11" s="35" customFormat="1">
      <c r="A275" s="15" t="str">
        <f>$A$83</f>
        <v xml:space="preserve">Institution No.:  </v>
      </c>
      <c r="E275" s="36"/>
      <c r="G275" s="37"/>
      <c r="H275" s="38"/>
      <c r="J275" s="37"/>
      <c r="K275" s="14" t="s">
        <v>115</v>
      </c>
    </row>
    <row r="276" spans="1:11" s="35" customFormat="1">
      <c r="E276" s="36" t="s">
        <v>116</v>
      </c>
      <c r="G276" s="37"/>
      <c r="H276" s="38"/>
      <c r="J276" s="37"/>
      <c r="K276" s="38"/>
    </row>
    <row r="277" spans="1:11">
      <c r="A277" s="15" t="str">
        <f>$A$42</f>
        <v xml:space="preserve">NAME: </v>
      </c>
      <c r="C277" s="130" t="str">
        <f>$D$20</f>
        <v>University of Colorado</v>
      </c>
      <c r="F277" s="31"/>
      <c r="G277" s="65"/>
      <c r="H277" s="66"/>
      <c r="J277" s="13"/>
      <c r="K277" s="17" t="str">
        <f>$K$3</f>
        <v>Due Date: October 08, 2018</v>
      </c>
    </row>
    <row r="278" spans="1:11">
      <c r="A278" s="18" t="s">
        <v>6</v>
      </c>
      <c r="B278" s="18" t="s">
        <v>6</v>
      </c>
      <c r="C278" s="18" t="s">
        <v>6</v>
      </c>
      <c r="D278" s="18" t="s">
        <v>6</v>
      </c>
      <c r="E278" s="18" t="s">
        <v>6</v>
      </c>
      <c r="F278" s="18" t="s">
        <v>6</v>
      </c>
      <c r="G278" s="19" t="s">
        <v>6</v>
      </c>
      <c r="H278" s="20" t="s">
        <v>6</v>
      </c>
      <c r="I278" s="18"/>
      <c r="J278" s="130"/>
      <c r="K278" s="20"/>
    </row>
    <row r="279" spans="1:11">
      <c r="A279" s="21" t="s">
        <v>7</v>
      </c>
      <c r="E279" s="21" t="s">
        <v>7</v>
      </c>
      <c r="F279" s="22"/>
      <c r="G279" s="23"/>
      <c r="H279" s="24" t="str">
        <f>H178</f>
        <v>2017-18</v>
      </c>
      <c r="I279" s="22"/>
      <c r="J279" s="130"/>
      <c r="K279" s="24"/>
    </row>
    <row r="280" spans="1:11" ht="21" customHeight="1">
      <c r="A280" s="21" t="s">
        <v>9</v>
      </c>
      <c r="C280" s="25" t="s">
        <v>51</v>
      </c>
      <c r="D280" s="67" t="s">
        <v>234</v>
      </c>
      <c r="E280" s="21" t="s">
        <v>9</v>
      </c>
      <c r="F280" s="22"/>
      <c r="G280" s="23" t="s">
        <v>11</v>
      </c>
      <c r="H280" s="24" t="s">
        <v>12</v>
      </c>
      <c r="I280" s="22"/>
      <c r="J280" s="130"/>
      <c r="K280" s="22"/>
    </row>
    <row r="281" spans="1:11">
      <c r="A281" s="18" t="s">
        <v>6</v>
      </c>
      <c r="B281" s="18" t="s">
        <v>6</v>
      </c>
      <c r="C281" s="18" t="s">
        <v>6</v>
      </c>
      <c r="D281" s="18" t="s">
        <v>6</v>
      </c>
      <c r="E281" s="18" t="s">
        <v>6</v>
      </c>
      <c r="F281" s="18" t="s">
        <v>6</v>
      </c>
      <c r="G281" s="19" t="s">
        <v>6</v>
      </c>
      <c r="H281" s="20" t="s">
        <v>6</v>
      </c>
      <c r="I281" s="18"/>
      <c r="J281" s="130"/>
      <c r="K281" s="18"/>
    </row>
    <row r="282" spans="1:11">
      <c r="A282" s="7">
        <v>1</v>
      </c>
      <c r="C282" s="8" t="s">
        <v>117</v>
      </c>
      <c r="E282" s="7">
        <v>1</v>
      </c>
      <c r="G282" s="13"/>
      <c r="H282" s="39"/>
      <c r="J282" s="130"/>
      <c r="K282" s="130"/>
    </row>
    <row r="283" spans="1:11">
      <c r="A283" s="7">
        <f>(A282+1)</f>
        <v>2</v>
      </c>
      <c r="C283" s="8" t="s">
        <v>118</v>
      </c>
      <c r="D283" s="8" t="s">
        <v>119</v>
      </c>
      <c r="E283" s="7">
        <f>(E282+1)</f>
        <v>2</v>
      </c>
      <c r="F283" s="9"/>
      <c r="G283" s="137">
        <v>0</v>
      </c>
      <c r="H283" s="137">
        <v>9525875.8100000005</v>
      </c>
      <c r="I283" s="98"/>
      <c r="J283" s="130"/>
      <c r="K283" s="130"/>
    </row>
    <row r="284" spans="1:11">
      <c r="A284" s="7">
        <f>(A283+1)</f>
        <v>3</v>
      </c>
      <c r="D284" s="8" t="s">
        <v>120</v>
      </c>
      <c r="E284" s="7">
        <f>(E283+1)</f>
        <v>3</v>
      </c>
      <c r="F284" s="9"/>
      <c r="G284" s="137">
        <v>0</v>
      </c>
      <c r="H284" s="137">
        <v>2139914.0699999998</v>
      </c>
      <c r="I284" s="98"/>
      <c r="J284" s="130"/>
      <c r="K284" s="130"/>
    </row>
    <row r="285" spans="1:11">
      <c r="A285" s="7">
        <v>4</v>
      </c>
      <c r="C285" s="8" t="s">
        <v>121</v>
      </c>
      <c r="D285" s="8" t="s">
        <v>122</v>
      </c>
      <c r="E285" s="7">
        <v>4</v>
      </c>
      <c r="F285" s="9"/>
      <c r="G285" s="137">
        <v>0</v>
      </c>
      <c r="H285" s="137">
        <v>3779142.89</v>
      </c>
      <c r="I285" s="98"/>
      <c r="J285" s="130"/>
      <c r="K285" s="130"/>
    </row>
    <row r="286" spans="1:11">
      <c r="A286" s="7">
        <f>(A285+1)</f>
        <v>5</v>
      </c>
      <c r="D286" s="8" t="s">
        <v>123</v>
      </c>
      <c r="E286" s="7">
        <f>(E285+1)</f>
        <v>5</v>
      </c>
      <c r="F286" s="9"/>
      <c r="G286" s="137">
        <v>0</v>
      </c>
      <c r="H286" s="137">
        <v>389991.56</v>
      </c>
      <c r="I286" s="98"/>
      <c r="J286" s="130"/>
      <c r="K286" s="130"/>
    </row>
    <row r="287" spans="1:11">
      <c r="A287" s="7">
        <f>(A286+1)</f>
        <v>6</v>
      </c>
      <c r="C287" s="8" t="s">
        <v>124</v>
      </c>
      <c r="E287" s="7">
        <f>(E286+1)</f>
        <v>6</v>
      </c>
      <c r="G287" s="95">
        <f>SUM(G283:G286)</f>
        <v>0</v>
      </c>
      <c r="H287" s="95">
        <f>ROUND(SUM(H283:H286),0)</f>
        <v>15834924</v>
      </c>
      <c r="I287" s="95"/>
      <c r="J287" s="130"/>
      <c r="K287" s="130"/>
    </row>
    <row r="288" spans="1:11">
      <c r="A288" s="7">
        <f>(A287+1)</f>
        <v>7</v>
      </c>
      <c r="C288" s="8" t="s">
        <v>125</v>
      </c>
      <c r="E288" s="7">
        <f>(E287+1)</f>
        <v>7</v>
      </c>
      <c r="G288" s="93"/>
      <c r="H288" s="92"/>
      <c r="I288" s="95"/>
      <c r="J288" s="130"/>
      <c r="K288" s="130"/>
    </row>
    <row r="289" spans="1:11">
      <c r="A289" s="7">
        <f>(A288+1)</f>
        <v>8</v>
      </c>
      <c r="C289" s="8" t="s">
        <v>118</v>
      </c>
      <c r="D289" s="8" t="s">
        <v>119</v>
      </c>
      <c r="E289" s="7">
        <f>(E288+1)</f>
        <v>8</v>
      </c>
      <c r="F289" s="9"/>
      <c r="G289" s="137">
        <v>0</v>
      </c>
      <c r="H289" s="137">
        <v>25355204.18</v>
      </c>
      <c r="I289" s="98"/>
      <c r="J289" s="130"/>
      <c r="K289" s="130"/>
    </row>
    <row r="290" spans="1:11">
      <c r="A290" s="7">
        <v>9</v>
      </c>
      <c r="D290" s="8" t="s">
        <v>120</v>
      </c>
      <c r="E290" s="7">
        <v>9</v>
      </c>
      <c r="F290" s="9"/>
      <c r="G290" s="137">
        <v>0</v>
      </c>
      <c r="H290" s="137">
        <v>3281414</v>
      </c>
      <c r="I290" s="98"/>
      <c r="J290" s="130"/>
      <c r="K290" s="130"/>
    </row>
    <row r="291" spans="1:11">
      <c r="A291" s="7">
        <v>10</v>
      </c>
      <c r="C291" s="8" t="s">
        <v>121</v>
      </c>
      <c r="D291" s="8" t="s">
        <v>122</v>
      </c>
      <c r="E291" s="7">
        <v>10</v>
      </c>
      <c r="F291" s="9"/>
      <c r="G291" s="137">
        <v>0</v>
      </c>
      <c r="H291" s="137">
        <v>10019908.24</v>
      </c>
      <c r="I291" s="98"/>
      <c r="J291" s="130"/>
      <c r="K291" s="130"/>
    </row>
    <row r="292" spans="1:11">
      <c r="A292" s="7">
        <f>(A291+1)</f>
        <v>11</v>
      </c>
      <c r="D292" s="8" t="s">
        <v>123</v>
      </c>
      <c r="E292" s="7">
        <f>(E291+1)</f>
        <v>11</v>
      </c>
      <c r="F292" s="9"/>
      <c r="G292" s="137">
        <v>0</v>
      </c>
      <c r="H292" s="137">
        <v>422046</v>
      </c>
      <c r="I292" s="98"/>
      <c r="J292" s="130"/>
      <c r="K292" s="130"/>
    </row>
    <row r="293" spans="1:11">
      <c r="A293" s="7">
        <f>(A292+1)</f>
        <v>12</v>
      </c>
      <c r="C293" s="8" t="s">
        <v>126</v>
      </c>
      <c r="E293" s="7">
        <f>(E292+1)</f>
        <v>12</v>
      </c>
      <c r="G293" s="94">
        <f>SUM(G289:G292)</f>
        <v>0</v>
      </c>
      <c r="H293" s="95">
        <f>ROUND(SUM(H289:H292),0)</f>
        <v>39078572</v>
      </c>
      <c r="I293" s="95"/>
      <c r="J293" s="130"/>
      <c r="K293" s="130"/>
    </row>
    <row r="294" spans="1:11">
      <c r="A294" s="7">
        <f>(A293+1)</f>
        <v>13</v>
      </c>
      <c r="C294" s="8" t="s">
        <v>127</v>
      </c>
      <c r="E294" s="7">
        <f>(E293+1)</f>
        <v>13</v>
      </c>
      <c r="G294" s="93"/>
      <c r="H294" s="92"/>
      <c r="I294" s="95"/>
      <c r="J294" s="130"/>
      <c r="K294" s="130"/>
    </row>
    <row r="295" spans="1:11">
      <c r="A295" s="7">
        <f>(A294+1)</f>
        <v>14</v>
      </c>
      <c r="C295" s="8" t="s">
        <v>118</v>
      </c>
      <c r="D295" s="8" t="s">
        <v>119</v>
      </c>
      <c r="E295" s="7">
        <f>(E294+1)</f>
        <v>14</v>
      </c>
      <c r="F295" s="9"/>
      <c r="G295" s="137"/>
      <c r="H295" s="137">
        <v>0</v>
      </c>
      <c r="I295" s="98"/>
      <c r="J295" s="130"/>
      <c r="K295" s="130"/>
    </row>
    <row r="296" spans="1:11">
      <c r="A296" s="7">
        <v>15</v>
      </c>
      <c r="C296" s="8"/>
      <c r="D296" s="8" t="s">
        <v>120</v>
      </c>
      <c r="E296" s="7">
        <v>15</v>
      </c>
      <c r="F296" s="9"/>
      <c r="G296" s="137"/>
      <c r="H296" s="137">
        <v>0</v>
      </c>
      <c r="I296" s="98"/>
      <c r="J296" s="130"/>
      <c r="K296" s="130"/>
    </row>
    <row r="297" spans="1:11">
      <c r="A297" s="7">
        <v>16</v>
      </c>
      <c r="C297" s="8" t="s">
        <v>121</v>
      </c>
      <c r="D297" s="8" t="s">
        <v>122</v>
      </c>
      <c r="E297" s="7">
        <v>16</v>
      </c>
      <c r="F297" s="9"/>
      <c r="G297" s="137"/>
      <c r="H297" s="137">
        <v>0</v>
      </c>
      <c r="I297" s="98"/>
      <c r="J297" s="130"/>
      <c r="K297" s="130"/>
    </row>
    <row r="298" spans="1:11">
      <c r="A298" s="7">
        <v>17</v>
      </c>
      <c r="C298" s="8"/>
      <c r="D298" s="8" t="s">
        <v>123</v>
      </c>
      <c r="E298" s="7">
        <v>17</v>
      </c>
      <c r="G298" s="138"/>
      <c r="H298" s="138">
        <v>0</v>
      </c>
      <c r="I298" s="95"/>
      <c r="J298" s="130"/>
      <c r="K298" s="130"/>
    </row>
    <row r="299" spans="1:11">
      <c r="A299" s="7">
        <v>18</v>
      </c>
      <c r="C299" s="8" t="s">
        <v>128</v>
      </c>
      <c r="D299" s="8"/>
      <c r="E299" s="7">
        <v>18</v>
      </c>
      <c r="G299" s="94">
        <f>SUM(G295:G298)</f>
        <v>0</v>
      </c>
      <c r="H299" s="95">
        <f>SUM(H295:H298)</f>
        <v>0</v>
      </c>
      <c r="I299" s="95"/>
      <c r="J299" s="130"/>
      <c r="K299" s="130"/>
    </row>
    <row r="300" spans="1:11">
      <c r="A300" s="7">
        <v>19</v>
      </c>
      <c r="C300" s="8" t="s">
        <v>129</v>
      </c>
      <c r="D300" s="8"/>
      <c r="E300" s="7">
        <v>19</v>
      </c>
      <c r="G300" s="94"/>
      <c r="H300" s="95"/>
      <c r="I300" s="95"/>
      <c r="J300" s="130"/>
      <c r="K300" s="130"/>
    </row>
    <row r="301" spans="1:11">
      <c r="A301" s="7">
        <v>20</v>
      </c>
      <c r="C301" s="8" t="s">
        <v>118</v>
      </c>
      <c r="D301" s="8" t="s">
        <v>119</v>
      </c>
      <c r="E301" s="7">
        <v>20</v>
      </c>
      <c r="F301" s="68"/>
      <c r="G301" s="137">
        <v>0</v>
      </c>
      <c r="H301" s="137">
        <v>24420608.5</v>
      </c>
      <c r="I301" s="98"/>
      <c r="J301" s="130"/>
      <c r="K301" s="130"/>
    </row>
    <row r="302" spans="1:11">
      <c r="A302" s="7">
        <v>21</v>
      </c>
      <c r="C302" s="8"/>
      <c r="D302" s="8" t="s">
        <v>120</v>
      </c>
      <c r="E302" s="7">
        <v>21</v>
      </c>
      <c r="F302" s="68"/>
      <c r="G302" s="137">
        <v>0</v>
      </c>
      <c r="H302" s="137">
        <v>3763932.5</v>
      </c>
      <c r="I302" s="98"/>
      <c r="J302" s="130"/>
      <c r="K302" s="130"/>
    </row>
    <row r="303" spans="1:11">
      <c r="A303" s="7">
        <v>22</v>
      </c>
      <c r="C303" s="8" t="s">
        <v>121</v>
      </c>
      <c r="D303" s="8" t="s">
        <v>122</v>
      </c>
      <c r="E303" s="7">
        <v>22</v>
      </c>
      <c r="F303" s="68"/>
      <c r="G303" s="137">
        <v>0</v>
      </c>
      <c r="H303" s="137">
        <v>9897826.0500000007</v>
      </c>
      <c r="I303" s="98"/>
      <c r="J303" s="130"/>
      <c r="K303" s="130"/>
    </row>
    <row r="304" spans="1:11">
      <c r="A304" s="7">
        <v>23</v>
      </c>
      <c r="D304" s="8" t="s">
        <v>123</v>
      </c>
      <c r="E304" s="7">
        <v>23</v>
      </c>
      <c r="F304" s="68"/>
      <c r="G304" s="137">
        <v>0</v>
      </c>
      <c r="H304" s="137">
        <v>541626</v>
      </c>
      <c r="I304" s="98"/>
      <c r="J304" s="130"/>
      <c r="K304" s="130"/>
    </row>
    <row r="305" spans="1:12">
      <c r="A305" s="7">
        <v>24</v>
      </c>
      <c r="C305" s="8" t="s">
        <v>130</v>
      </c>
      <c r="E305" s="7">
        <v>24</v>
      </c>
      <c r="F305" s="56"/>
      <c r="G305" s="93">
        <f>SUM(G301:G304)</f>
        <v>0</v>
      </c>
      <c r="H305" s="95">
        <f>ROUND(SUM(H301:H304),0)</f>
        <v>38623993</v>
      </c>
      <c r="I305" s="92"/>
      <c r="J305" s="130"/>
      <c r="K305" s="130"/>
    </row>
    <row r="306" spans="1:12">
      <c r="A306" s="7">
        <v>25</v>
      </c>
      <c r="C306" s="8" t="s">
        <v>131</v>
      </c>
      <c r="E306" s="7">
        <v>25</v>
      </c>
      <c r="G306" s="94"/>
      <c r="H306" s="95"/>
      <c r="I306" s="95"/>
      <c r="J306" s="130"/>
      <c r="K306" s="130"/>
    </row>
    <row r="307" spans="1:12">
      <c r="A307" s="7">
        <v>26</v>
      </c>
      <c r="C307" s="8" t="s">
        <v>118</v>
      </c>
      <c r="D307" s="8" t="s">
        <v>119</v>
      </c>
      <c r="E307" s="7">
        <v>26</v>
      </c>
      <c r="G307" s="94">
        <v>3036</v>
      </c>
      <c r="H307" s="100">
        <v>59301688</v>
      </c>
      <c r="I307" s="95"/>
      <c r="J307" s="130"/>
      <c r="K307" s="94"/>
      <c r="L307" s="183"/>
    </row>
    <row r="308" spans="1:12">
      <c r="A308" s="7">
        <v>27</v>
      </c>
      <c r="C308" s="8"/>
      <c r="D308" s="8" t="s">
        <v>120</v>
      </c>
      <c r="E308" s="7">
        <v>27</v>
      </c>
      <c r="G308" s="94">
        <v>458</v>
      </c>
      <c r="H308" s="100">
        <v>9185261</v>
      </c>
      <c r="I308" s="95"/>
      <c r="J308" s="130"/>
      <c r="K308" s="94"/>
      <c r="L308" s="183"/>
    </row>
    <row r="309" spans="1:12">
      <c r="A309" s="7">
        <v>28</v>
      </c>
      <c r="C309" s="8" t="s">
        <v>121</v>
      </c>
      <c r="D309" s="8" t="s">
        <v>122</v>
      </c>
      <c r="E309" s="7">
        <v>28</v>
      </c>
      <c r="G309" s="94">
        <v>741</v>
      </c>
      <c r="H309" s="100">
        <v>23696877</v>
      </c>
      <c r="I309" s="95"/>
      <c r="J309" s="130"/>
      <c r="K309" s="94"/>
      <c r="L309" s="183"/>
    </row>
    <row r="310" spans="1:12">
      <c r="A310" s="7">
        <v>29</v>
      </c>
      <c r="D310" s="8" t="s">
        <v>123</v>
      </c>
      <c r="E310" s="7">
        <v>29</v>
      </c>
      <c r="G310" s="94">
        <v>37</v>
      </c>
      <c r="H310" s="100">
        <v>1353664</v>
      </c>
      <c r="I310" s="95"/>
      <c r="J310" s="130"/>
      <c r="K310" s="94"/>
      <c r="L310" s="183"/>
    </row>
    <row r="311" spans="1:12">
      <c r="A311" s="7">
        <v>30</v>
      </c>
      <c r="E311" s="7">
        <v>30</v>
      </c>
      <c r="G311" s="93"/>
      <c r="H311" s="184"/>
      <c r="I311" s="95"/>
      <c r="J311" s="130"/>
      <c r="K311" s="93"/>
    </row>
    <row r="312" spans="1:12">
      <c r="A312" s="7">
        <v>31</v>
      </c>
      <c r="C312" s="8" t="s">
        <v>132</v>
      </c>
      <c r="E312" s="7">
        <v>31</v>
      </c>
      <c r="G312" s="94">
        <v>3494</v>
      </c>
      <c r="H312" s="100">
        <f>SUM(H307:H308)</f>
        <v>68486949</v>
      </c>
      <c r="I312" s="95"/>
      <c r="J312" s="130"/>
      <c r="K312" s="94"/>
    </row>
    <row r="313" spans="1:12">
      <c r="A313" s="7">
        <v>32</v>
      </c>
      <c r="C313" s="8" t="s">
        <v>133</v>
      </c>
      <c r="E313" s="7">
        <v>32</v>
      </c>
      <c r="G313" s="94">
        <v>778</v>
      </c>
      <c r="H313" s="100">
        <f>SUM(H309:H310)</f>
        <v>25050541</v>
      </c>
      <c r="I313" s="95"/>
      <c r="J313" s="130"/>
      <c r="K313" s="94"/>
    </row>
    <row r="314" spans="1:12">
      <c r="A314" s="7">
        <v>33</v>
      </c>
      <c r="C314" s="8" t="s">
        <v>134</v>
      </c>
      <c r="E314" s="7">
        <v>33</v>
      </c>
      <c r="F314" s="56"/>
      <c r="G314" s="93">
        <v>3777</v>
      </c>
      <c r="H314" s="184">
        <f>ROUND(SUM(H307,H309),0)</f>
        <v>82998565</v>
      </c>
      <c r="I314" s="92"/>
      <c r="J314" s="130"/>
      <c r="K314" s="93"/>
    </row>
    <row r="315" spans="1:12">
      <c r="A315" s="7">
        <v>34</v>
      </c>
      <c r="C315" s="8" t="s">
        <v>135</v>
      </c>
      <c r="E315" s="7">
        <v>34</v>
      </c>
      <c r="F315" s="56"/>
      <c r="G315" s="93">
        <v>495</v>
      </c>
      <c r="H315" s="184">
        <f>ROUND(SUM(H308,H310),0)</f>
        <v>10538925</v>
      </c>
      <c r="I315" s="92"/>
      <c r="J315" s="130"/>
      <c r="K315" s="93"/>
    </row>
    <row r="316" spans="1:12">
      <c r="A316" s="8"/>
      <c r="C316" s="18" t="s">
        <v>6</v>
      </c>
      <c r="D316" s="18" t="s">
        <v>6</v>
      </c>
      <c r="E316" s="18" t="s">
        <v>6</v>
      </c>
      <c r="F316" s="18" t="s">
        <v>6</v>
      </c>
      <c r="G316" s="18" t="s">
        <v>6</v>
      </c>
      <c r="H316" s="18" t="s">
        <v>6</v>
      </c>
      <c r="I316" s="18"/>
      <c r="J316" s="18"/>
      <c r="K316" s="18"/>
    </row>
    <row r="317" spans="1:12">
      <c r="A317" s="7">
        <v>35</v>
      </c>
      <c r="C317" s="130" t="s">
        <v>136</v>
      </c>
      <c r="E317" s="7">
        <v>35</v>
      </c>
      <c r="G317" s="94">
        <f>SUM(G314:G315)</f>
        <v>4272</v>
      </c>
      <c r="H317" s="94">
        <f>SUM(H314:H315)</f>
        <v>93537490</v>
      </c>
      <c r="I317" s="95"/>
      <c r="J317" s="95"/>
      <c r="K317" s="94"/>
    </row>
    <row r="318" spans="1:12">
      <c r="C318" s="8" t="s">
        <v>237</v>
      </c>
      <c r="F318" s="69" t="s">
        <v>6</v>
      </c>
      <c r="G318" s="19"/>
      <c r="H318" s="20"/>
      <c r="I318" s="69"/>
      <c r="J318" s="69"/>
      <c r="K318" s="19"/>
    </row>
    <row r="319" spans="1:12">
      <c r="C319" s="8"/>
      <c r="F319" s="69"/>
      <c r="G319" s="19"/>
      <c r="H319" s="20"/>
      <c r="I319" s="69"/>
      <c r="J319" s="130"/>
      <c r="K319" s="130"/>
    </row>
    <row r="320" spans="1:12">
      <c r="J320" s="130"/>
      <c r="K320" s="130"/>
    </row>
    <row r="321" spans="1:11" ht="36" customHeight="1">
      <c r="A321" s="130">
        <v>36</v>
      </c>
      <c r="B321" s="32"/>
      <c r="C321" s="258" t="s">
        <v>232</v>
      </c>
      <c r="D321" s="258"/>
      <c r="E321" s="258"/>
      <c r="F321" s="258"/>
      <c r="G321" s="258"/>
      <c r="H321" s="258"/>
      <c r="I321" s="258"/>
      <c r="J321" s="258"/>
      <c r="K321" s="130"/>
    </row>
    <row r="322" spans="1:11">
      <c r="C322" s="130" t="s">
        <v>137</v>
      </c>
      <c r="F322" s="69"/>
      <c r="G322" s="19"/>
      <c r="H322" s="39"/>
      <c r="I322" s="69"/>
      <c r="J322" s="19"/>
      <c r="K322" s="39"/>
    </row>
    <row r="323" spans="1:11">
      <c r="C323" s="130" t="s">
        <v>2</v>
      </c>
      <c r="F323" s="69"/>
      <c r="G323" s="19"/>
      <c r="H323" s="39"/>
      <c r="I323" s="69"/>
      <c r="J323" s="19"/>
      <c r="K323" s="39"/>
    </row>
    <row r="324" spans="1:11">
      <c r="A324" s="8"/>
    </row>
    <row r="325" spans="1:11" s="35" customFormat="1">
      <c r="A325" s="15" t="str">
        <f>$A$83</f>
        <v xml:space="preserve">Institution No.:  </v>
      </c>
      <c r="E325" s="36"/>
      <c r="G325" s="37"/>
      <c r="H325" s="38"/>
      <c r="J325" s="37"/>
      <c r="K325" s="70" t="s">
        <v>138</v>
      </c>
    </row>
    <row r="326" spans="1:11" s="35" customFormat="1" ht="14.25">
      <c r="D326" s="57" t="s">
        <v>245</v>
      </c>
      <c r="E326" s="36"/>
      <c r="G326" s="37"/>
      <c r="H326" s="38"/>
      <c r="J326" s="37"/>
      <c r="K326" s="38"/>
    </row>
    <row r="327" spans="1:11">
      <c r="A327" s="15" t="str">
        <f>$A$42</f>
        <v xml:space="preserve">NAME: </v>
      </c>
      <c r="C327" s="130" t="str">
        <f>$D$20</f>
        <v>University of Colorado</v>
      </c>
      <c r="F327" s="71"/>
      <c r="G327" s="65"/>
      <c r="H327" s="66"/>
      <c r="J327" s="13"/>
      <c r="K327" s="17" t="str">
        <f>$K$3</f>
        <v>Due Date: October 08, 2018</v>
      </c>
    </row>
    <row r="328" spans="1:11">
      <c r="A328" s="18" t="s">
        <v>6</v>
      </c>
      <c r="B328" s="18" t="s">
        <v>6</v>
      </c>
      <c r="C328" s="18" t="s">
        <v>6</v>
      </c>
      <c r="D328" s="18" t="s">
        <v>6</v>
      </c>
      <c r="E328" s="18" t="s">
        <v>6</v>
      </c>
      <c r="F328" s="18" t="s">
        <v>6</v>
      </c>
      <c r="G328" s="19" t="s">
        <v>6</v>
      </c>
      <c r="H328" s="20" t="s">
        <v>6</v>
      </c>
      <c r="I328" s="18" t="s">
        <v>6</v>
      </c>
      <c r="J328" s="19" t="s">
        <v>6</v>
      </c>
      <c r="K328" s="20" t="s">
        <v>6</v>
      </c>
    </row>
    <row r="329" spans="1:11">
      <c r="A329" s="21" t="s">
        <v>7</v>
      </c>
      <c r="E329" s="21" t="s">
        <v>7</v>
      </c>
      <c r="G329" s="23"/>
      <c r="H329" s="24" t="str">
        <f>H279</f>
        <v>2017-18</v>
      </c>
      <c r="I329" s="22"/>
      <c r="J329" s="23"/>
      <c r="K329" s="24" t="str">
        <f>K178</f>
        <v>2018-19</v>
      </c>
    </row>
    <row r="330" spans="1:11">
      <c r="A330" s="21" t="s">
        <v>9</v>
      </c>
      <c r="C330" s="25" t="s">
        <v>51</v>
      </c>
      <c r="E330" s="21" t="s">
        <v>9</v>
      </c>
      <c r="G330" s="13"/>
      <c r="H330" s="24" t="s">
        <v>12</v>
      </c>
      <c r="J330" s="13"/>
      <c r="K330" s="24" t="s">
        <v>13</v>
      </c>
    </row>
    <row r="331" spans="1:11">
      <c r="A331" s="18" t="s">
        <v>6</v>
      </c>
      <c r="B331" s="18" t="s">
        <v>6</v>
      </c>
      <c r="C331" s="18" t="s">
        <v>6</v>
      </c>
      <c r="D331" s="18" t="s">
        <v>6</v>
      </c>
      <c r="E331" s="18" t="s">
        <v>6</v>
      </c>
      <c r="F331" s="18" t="s">
        <v>6</v>
      </c>
      <c r="G331" s="19" t="s">
        <v>6</v>
      </c>
      <c r="H331" s="20" t="s">
        <v>6</v>
      </c>
      <c r="I331" s="18" t="s">
        <v>6</v>
      </c>
      <c r="J331" s="19" t="s">
        <v>6</v>
      </c>
      <c r="K331" s="20" t="s">
        <v>6</v>
      </c>
    </row>
    <row r="332" spans="1:11" ht="13.5">
      <c r="A332" s="72">
        <v>1</v>
      </c>
      <c r="C332" s="8" t="s">
        <v>246</v>
      </c>
      <c r="E332" s="72">
        <v>1</v>
      </c>
      <c r="G332" s="13"/>
      <c r="H332" s="39" t="s">
        <v>226</v>
      </c>
      <c r="J332" s="13"/>
      <c r="K332" s="39" t="s">
        <v>226</v>
      </c>
    </row>
    <row r="333" spans="1:11">
      <c r="A333" s="72">
        <v>2</v>
      </c>
      <c r="C333" s="8"/>
      <c r="E333" s="72">
        <v>2</v>
      </c>
      <c r="G333" s="13"/>
      <c r="H333" s="139">
        <v>0</v>
      </c>
      <c r="J333" s="13"/>
      <c r="K333" s="139">
        <v>0</v>
      </c>
    </row>
    <row r="334" spans="1:11" ht="13.5">
      <c r="A334" s="130">
        <v>3</v>
      </c>
      <c r="C334" s="130" t="s">
        <v>247</v>
      </c>
      <c r="E334" s="130">
        <v>3</v>
      </c>
      <c r="F334" s="39"/>
      <c r="G334" s="39"/>
      <c r="H334" s="39" t="s">
        <v>226</v>
      </c>
      <c r="I334" s="39"/>
      <c r="J334" s="39"/>
      <c r="K334" s="39" t="s">
        <v>226</v>
      </c>
    </row>
    <row r="335" spans="1:11">
      <c r="A335" s="72">
        <v>4</v>
      </c>
      <c r="C335" s="130" t="s">
        <v>139</v>
      </c>
      <c r="E335" s="72">
        <v>4</v>
      </c>
      <c r="F335" s="39"/>
      <c r="G335" s="39"/>
      <c r="H335" s="139">
        <v>14151248</v>
      </c>
      <c r="I335" s="39"/>
      <c r="J335" s="39"/>
      <c r="K335" s="139">
        <v>14700000</v>
      </c>
    </row>
    <row r="336" spans="1:11">
      <c r="A336" s="72">
        <v>5</v>
      </c>
      <c r="C336" s="130" t="s">
        <v>140</v>
      </c>
      <c r="E336" s="72">
        <v>5</v>
      </c>
      <c r="F336" s="39"/>
      <c r="G336" s="39"/>
      <c r="H336" s="139"/>
      <c r="I336" s="39"/>
      <c r="J336" s="39"/>
      <c r="K336" s="139"/>
    </row>
    <row r="337" spans="1:11">
      <c r="A337" s="72">
        <v>6</v>
      </c>
      <c r="E337" s="72">
        <v>6</v>
      </c>
      <c r="F337" s="39"/>
      <c r="G337" s="39"/>
      <c r="H337" s="139"/>
      <c r="I337" s="39"/>
      <c r="J337" s="39"/>
      <c r="K337" s="139"/>
    </row>
    <row r="338" spans="1:11">
      <c r="A338" s="72">
        <v>7</v>
      </c>
      <c r="E338" s="72">
        <v>7</v>
      </c>
      <c r="F338" s="39"/>
      <c r="G338" s="39"/>
      <c r="H338" s="139"/>
      <c r="I338" s="39"/>
      <c r="J338" s="39"/>
      <c r="K338" s="139"/>
    </row>
    <row r="339" spans="1:11">
      <c r="A339" s="72">
        <v>8</v>
      </c>
      <c r="E339" s="72">
        <v>8</v>
      </c>
      <c r="F339" s="39"/>
      <c r="G339" s="39"/>
      <c r="H339" s="139"/>
      <c r="I339" s="39"/>
      <c r="J339" s="39"/>
      <c r="K339" s="139"/>
    </row>
    <row r="340" spans="1:11">
      <c r="A340" s="72">
        <v>9</v>
      </c>
      <c r="E340" s="72">
        <v>9</v>
      </c>
      <c r="F340" s="39"/>
      <c r="G340" s="39"/>
      <c r="H340" s="139"/>
      <c r="I340" s="39"/>
      <c r="J340" s="39"/>
      <c r="K340" s="139"/>
    </row>
    <row r="341" spans="1:11">
      <c r="A341" s="72">
        <v>10</v>
      </c>
      <c r="E341" s="72">
        <v>10</v>
      </c>
      <c r="F341" s="39"/>
      <c r="G341" s="39"/>
      <c r="H341" s="139"/>
      <c r="I341" s="39"/>
      <c r="J341" s="39"/>
      <c r="K341" s="139"/>
    </row>
    <row r="342" spans="1:11">
      <c r="A342" s="72">
        <v>11</v>
      </c>
      <c r="E342" s="72">
        <v>11</v>
      </c>
      <c r="F342" s="39"/>
      <c r="G342" s="39"/>
      <c r="H342" s="139"/>
      <c r="I342" s="39"/>
      <c r="J342" s="39"/>
      <c r="K342" s="139"/>
    </row>
    <row r="343" spans="1:11">
      <c r="A343" s="72">
        <v>12</v>
      </c>
      <c r="E343" s="72">
        <v>12</v>
      </c>
      <c r="F343" s="39"/>
      <c r="G343" s="39"/>
      <c r="H343" s="139"/>
      <c r="I343" s="39"/>
      <c r="J343" s="39"/>
      <c r="K343" s="139"/>
    </row>
    <row r="344" spans="1:11">
      <c r="A344" s="72">
        <v>13</v>
      </c>
      <c r="E344" s="72">
        <v>13</v>
      </c>
      <c r="F344" s="39"/>
      <c r="G344" s="39"/>
      <c r="H344" s="139"/>
      <c r="I344" s="39"/>
      <c r="J344" s="39"/>
      <c r="K344" s="139"/>
    </row>
    <row r="345" spans="1:11">
      <c r="A345" s="72">
        <v>14</v>
      </c>
      <c r="C345" s="73" t="s">
        <v>38</v>
      </c>
      <c r="D345" s="74"/>
      <c r="E345" s="72">
        <v>14</v>
      </c>
      <c r="F345" s="39"/>
      <c r="G345" s="39"/>
      <c r="H345" s="139"/>
      <c r="I345" s="39"/>
      <c r="J345" s="39"/>
      <c r="K345" s="139"/>
    </row>
    <row r="346" spans="1:11">
      <c r="A346" s="72">
        <v>15</v>
      </c>
      <c r="C346" s="73"/>
      <c r="D346" s="74"/>
      <c r="E346" s="72">
        <v>15</v>
      </c>
      <c r="F346" s="39"/>
      <c r="G346" s="39"/>
      <c r="H346" s="139"/>
      <c r="I346" s="39"/>
      <c r="J346" s="39"/>
      <c r="K346" s="139"/>
    </row>
    <row r="347" spans="1:11">
      <c r="A347" s="72">
        <v>16</v>
      </c>
      <c r="E347" s="72">
        <v>16</v>
      </c>
      <c r="F347" s="39"/>
      <c r="G347" s="39"/>
      <c r="H347" s="139"/>
      <c r="I347" s="39"/>
      <c r="J347" s="39"/>
      <c r="K347" s="139"/>
    </row>
    <row r="348" spans="1:11">
      <c r="A348" s="72">
        <v>17</v>
      </c>
      <c r="C348" s="8" t="s">
        <v>38</v>
      </c>
      <c r="E348" s="72">
        <v>17</v>
      </c>
      <c r="F348" s="39"/>
      <c r="G348" s="39"/>
      <c r="H348" s="139"/>
      <c r="I348" s="39"/>
      <c r="J348" s="39"/>
      <c r="K348" s="139"/>
    </row>
    <row r="349" spans="1:11">
      <c r="A349" s="72">
        <v>18</v>
      </c>
      <c r="E349" s="72">
        <v>18</v>
      </c>
      <c r="F349" s="39"/>
      <c r="G349" s="39"/>
      <c r="H349" s="139"/>
      <c r="I349" s="39"/>
      <c r="J349" s="39" t="s">
        <v>38</v>
      </c>
      <c r="K349" s="139"/>
    </row>
    <row r="350" spans="1:11">
      <c r="A350" s="72">
        <v>19</v>
      </c>
      <c r="E350" s="72">
        <v>19</v>
      </c>
      <c r="F350" s="39"/>
      <c r="G350" s="39"/>
      <c r="H350" s="139"/>
      <c r="I350" s="39"/>
      <c r="J350" s="39"/>
      <c r="K350" s="139"/>
    </row>
    <row r="351" spans="1:11">
      <c r="A351" s="72"/>
      <c r="C351" s="73"/>
      <c r="E351" s="72"/>
      <c r="F351" s="69" t="s">
        <v>6</v>
      </c>
      <c r="G351" s="19" t="s">
        <v>6</v>
      </c>
      <c r="H351" s="20" t="s">
        <v>6</v>
      </c>
      <c r="I351" s="69" t="s">
        <v>6</v>
      </c>
      <c r="J351" s="19" t="s">
        <v>6</v>
      </c>
      <c r="K351" s="20" t="s">
        <v>6</v>
      </c>
    </row>
    <row r="352" spans="1:11">
      <c r="A352" s="72">
        <v>20</v>
      </c>
      <c r="C352" s="73" t="s">
        <v>141</v>
      </c>
      <c r="E352" s="72">
        <v>20</v>
      </c>
      <c r="G352" s="92"/>
      <c r="H352" s="95">
        <f>SUM(H332:H350)</f>
        <v>14151248</v>
      </c>
      <c r="I352" s="95"/>
      <c r="J352" s="92"/>
      <c r="K352" s="95">
        <f>SUM(K332:K350)</f>
        <v>14700000</v>
      </c>
    </row>
    <row r="353" spans="1:13">
      <c r="A353" s="75"/>
      <c r="C353" s="8"/>
      <c r="E353" s="34"/>
      <c r="F353" s="69" t="s">
        <v>6</v>
      </c>
      <c r="G353" s="19" t="s">
        <v>6</v>
      </c>
      <c r="H353" s="20" t="s">
        <v>6</v>
      </c>
      <c r="I353" s="69" t="s">
        <v>6</v>
      </c>
      <c r="J353" s="19" t="s">
        <v>6</v>
      </c>
      <c r="K353" s="20" t="s">
        <v>6</v>
      </c>
    </row>
    <row r="354" spans="1:13" ht="13.5">
      <c r="C354" s="130" t="s">
        <v>253</v>
      </c>
      <c r="F354" s="69"/>
      <c r="G354" s="19"/>
      <c r="H354" s="39"/>
      <c r="I354" s="69"/>
      <c r="J354" s="19"/>
      <c r="K354" s="39"/>
    </row>
    <row r="355" spans="1:13" ht="13.5">
      <c r="C355" s="130" t="s">
        <v>252</v>
      </c>
      <c r="F355" s="69"/>
      <c r="G355" s="19"/>
      <c r="H355" s="39"/>
      <c r="I355" s="69"/>
      <c r="J355" s="19"/>
      <c r="K355" s="39"/>
    </row>
    <row r="356" spans="1:13" ht="13.5">
      <c r="A356" s="8"/>
      <c r="C356" s="130" t="s">
        <v>254</v>
      </c>
    </row>
    <row r="357" spans="1:13">
      <c r="A357" s="8"/>
      <c r="C357" s="130" t="s">
        <v>239</v>
      </c>
    </row>
    <row r="358" spans="1:13" s="35" customFormat="1">
      <c r="A358" s="15" t="str">
        <f>$A$83</f>
        <v xml:space="preserve">Institution No.:  </v>
      </c>
      <c r="E358" s="36"/>
      <c r="G358" s="37"/>
      <c r="H358" s="38"/>
      <c r="J358" s="37"/>
      <c r="K358" s="14" t="s">
        <v>142</v>
      </c>
    </row>
    <row r="359" spans="1:13" s="35" customFormat="1" ht="14.25">
      <c r="D359" s="57" t="s">
        <v>240</v>
      </c>
      <c r="E359" s="36"/>
      <c r="G359" s="37"/>
      <c r="H359" s="38"/>
      <c r="J359" s="37"/>
      <c r="K359" s="38"/>
    </row>
    <row r="360" spans="1:13">
      <c r="A360" s="15" t="str">
        <f>$A$42</f>
        <v xml:space="preserve">NAME: </v>
      </c>
      <c r="C360" s="130" t="str">
        <f>$D$20</f>
        <v>University of Colorado</v>
      </c>
      <c r="F360" s="71"/>
      <c r="G360" s="65"/>
      <c r="H360" s="39"/>
      <c r="J360" s="13"/>
      <c r="K360" s="17" t="str">
        <f>$K$3</f>
        <v>Due Date: October 08, 2018</v>
      </c>
    </row>
    <row r="361" spans="1:13">
      <c r="A361" s="18" t="s">
        <v>6</v>
      </c>
      <c r="B361" s="18" t="s">
        <v>6</v>
      </c>
      <c r="C361" s="18" t="s">
        <v>6</v>
      </c>
      <c r="D361" s="18" t="s">
        <v>6</v>
      </c>
      <c r="E361" s="18" t="s">
        <v>6</v>
      </c>
      <c r="F361" s="18" t="s">
        <v>6</v>
      </c>
      <c r="G361" s="19" t="s">
        <v>6</v>
      </c>
      <c r="H361" s="20" t="s">
        <v>6</v>
      </c>
      <c r="I361" s="18" t="s">
        <v>6</v>
      </c>
      <c r="J361" s="19" t="s">
        <v>6</v>
      </c>
      <c r="K361" s="20" t="s">
        <v>6</v>
      </c>
    </row>
    <row r="362" spans="1:13">
      <c r="A362" s="21" t="s">
        <v>7</v>
      </c>
      <c r="E362" s="21" t="s">
        <v>7</v>
      </c>
      <c r="G362" s="23"/>
      <c r="H362" s="24" t="str">
        <f>H329</f>
        <v>2017-18</v>
      </c>
      <c r="I362" s="22"/>
      <c r="J362" s="23"/>
      <c r="K362" s="24" t="str">
        <f>K329</f>
        <v>2018-19</v>
      </c>
    </row>
    <row r="363" spans="1:13">
      <c r="A363" s="21" t="s">
        <v>9</v>
      </c>
      <c r="C363" s="25" t="s">
        <v>51</v>
      </c>
      <c r="E363" s="21" t="s">
        <v>9</v>
      </c>
      <c r="G363" s="13"/>
      <c r="H363" s="24" t="s">
        <v>12</v>
      </c>
      <c r="J363" s="13"/>
      <c r="K363" s="24" t="s">
        <v>13</v>
      </c>
    </row>
    <row r="364" spans="1:13">
      <c r="A364" s="18" t="s">
        <v>6</v>
      </c>
      <c r="B364" s="18" t="s">
        <v>6</v>
      </c>
      <c r="C364" s="18" t="s">
        <v>6</v>
      </c>
      <c r="D364" s="18" t="s">
        <v>6</v>
      </c>
      <c r="E364" s="18" t="s">
        <v>6</v>
      </c>
      <c r="F364" s="18" t="s">
        <v>6</v>
      </c>
      <c r="G364" s="19" t="s">
        <v>6</v>
      </c>
      <c r="H364" s="20" t="s">
        <v>6</v>
      </c>
      <c r="I364" s="18" t="s">
        <v>6</v>
      </c>
      <c r="J364" s="19" t="s">
        <v>6</v>
      </c>
      <c r="K364" s="20" t="s">
        <v>6</v>
      </c>
    </row>
    <row r="365" spans="1:13">
      <c r="A365" s="72"/>
      <c r="C365" s="30" t="s">
        <v>143</v>
      </c>
      <c r="E365" s="72"/>
      <c r="G365" s="92"/>
      <c r="H365" s="92"/>
      <c r="I365" s="95"/>
      <c r="J365" s="92"/>
      <c r="K365" s="92"/>
    </row>
    <row r="366" spans="1:13" ht="13.5">
      <c r="A366" s="72">
        <v>1</v>
      </c>
      <c r="C366" s="8" t="s">
        <v>249</v>
      </c>
      <c r="E366" s="72">
        <v>1</v>
      </c>
      <c r="G366" s="92"/>
      <c r="H366" s="140">
        <v>9791552.7699999996</v>
      </c>
      <c r="I366" s="95"/>
      <c r="J366" s="92"/>
      <c r="K366" s="140">
        <v>9691439</v>
      </c>
      <c r="M366" s="162"/>
    </row>
    <row r="367" spans="1:13">
      <c r="A367" s="72">
        <v>2</v>
      </c>
      <c r="C367" s="9" t="s">
        <v>144</v>
      </c>
      <c r="E367" s="72">
        <v>2</v>
      </c>
      <c r="F367" s="9"/>
      <c r="G367" s="98"/>
      <c r="H367" s="140">
        <v>82749516.469999999</v>
      </c>
      <c r="I367" s="95"/>
      <c r="J367" s="92"/>
      <c r="K367" s="140">
        <v>79685149</v>
      </c>
      <c r="M367" s="162"/>
    </row>
    <row r="368" spans="1:13">
      <c r="A368" s="72">
        <v>3</v>
      </c>
      <c r="C368" s="9" t="s">
        <v>145</v>
      </c>
      <c r="E368" s="72">
        <v>3</v>
      </c>
      <c r="F368" s="9"/>
      <c r="G368" s="98"/>
      <c r="H368" s="140">
        <v>23591043.66</v>
      </c>
      <c r="I368" s="95"/>
      <c r="J368" s="92"/>
      <c r="K368" s="140">
        <v>20051992</v>
      </c>
      <c r="M368" s="162"/>
    </row>
    <row r="369" spans="1:13" ht="13.5">
      <c r="A369" s="72">
        <v>4</v>
      </c>
      <c r="C369" s="9" t="s">
        <v>251</v>
      </c>
      <c r="E369" s="72">
        <v>4</v>
      </c>
      <c r="F369" s="9"/>
      <c r="G369" s="98"/>
      <c r="H369" s="140"/>
      <c r="I369" s="95"/>
      <c r="J369" s="92"/>
      <c r="K369" s="140"/>
    </row>
    <row r="370" spans="1:13">
      <c r="A370" s="72">
        <v>5</v>
      </c>
      <c r="C370" s="9" t="s">
        <v>146</v>
      </c>
      <c r="E370" s="72">
        <v>5</v>
      </c>
      <c r="F370" s="9"/>
      <c r="G370" s="98"/>
      <c r="H370" s="140"/>
      <c r="I370" s="95"/>
      <c r="J370" s="92"/>
      <c r="K370" s="140"/>
    </row>
    <row r="371" spans="1:13">
      <c r="A371" s="72">
        <v>6</v>
      </c>
      <c r="C371" s="9" t="s">
        <v>147</v>
      </c>
      <c r="E371" s="72">
        <v>6</v>
      </c>
      <c r="F371" s="9"/>
      <c r="G371" s="98"/>
      <c r="H371" s="140"/>
      <c r="I371" s="95"/>
      <c r="J371" s="92"/>
      <c r="K371" s="140"/>
    </row>
    <row r="372" spans="1:13">
      <c r="A372" s="72">
        <v>7</v>
      </c>
      <c r="C372" s="9" t="s">
        <v>148</v>
      </c>
      <c r="E372" s="72">
        <v>7</v>
      </c>
      <c r="F372" s="9"/>
      <c r="G372" s="98"/>
      <c r="H372" s="140"/>
      <c r="I372" s="95"/>
      <c r="J372" s="92"/>
      <c r="K372" s="140"/>
    </row>
    <row r="373" spans="1:13">
      <c r="A373" s="72">
        <v>8</v>
      </c>
      <c r="C373" s="9" t="s">
        <v>149</v>
      </c>
      <c r="E373" s="72">
        <v>8</v>
      </c>
      <c r="F373" s="69"/>
      <c r="G373" s="19"/>
      <c r="H373" s="140"/>
      <c r="I373" s="95"/>
      <c r="J373" s="92"/>
      <c r="K373" s="140"/>
    </row>
    <row r="374" spans="1:13" ht="13.5">
      <c r="A374" s="72">
        <v>9</v>
      </c>
      <c r="C374" s="130" t="s">
        <v>250</v>
      </c>
      <c r="E374" s="72">
        <v>9</v>
      </c>
      <c r="F374" s="69"/>
      <c r="G374" s="19"/>
      <c r="H374" s="140"/>
      <c r="I374" s="95"/>
      <c r="J374" s="92"/>
      <c r="K374" s="140"/>
    </row>
    <row r="375" spans="1:13">
      <c r="A375" s="72">
        <v>10</v>
      </c>
      <c r="C375" s="9"/>
      <c r="E375" s="72">
        <v>10</v>
      </c>
      <c r="F375" s="69"/>
      <c r="G375" s="19"/>
      <c r="H375" s="144"/>
      <c r="I375" s="148"/>
      <c r="J375" s="148"/>
      <c r="K375" s="144"/>
    </row>
    <row r="376" spans="1:13">
      <c r="A376" s="72">
        <v>11</v>
      </c>
      <c r="C376" s="9"/>
      <c r="E376" s="72">
        <v>11</v>
      </c>
      <c r="F376" s="69"/>
      <c r="G376" s="19"/>
      <c r="H376" s="147"/>
      <c r="I376" s="69"/>
      <c r="J376" s="19"/>
      <c r="K376" s="141"/>
      <c r="L376" s="162"/>
    </row>
    <row r="377" spans="1:13">
      <c r="A377" s="72">
        <v>12</v>
      </c>
      <c r="C377" s="9"/>
      <c r="E377" s="72">
        <v>12</v>
      </c>
      <c r="F377" s="69"/>
      <c r="G377" s="19"/>
      <c r="H377" s="141"/>
      <c r="I377" s="69"/>
      <c r="J377" s="19"/>
      <c r="K377" s="141"/>
      <c r="M377" s="162"/>
    </row>
    <row r="378" spans="1:13">
      <c r="A378" s="72">
        <v>13</v>
      </c>
      <c r="C378" s="9"/>
      <c r="E378" s="72">
        <v>13</v>
      </c>
      <c r="F378" s="69"/>
      <c r="G378" s="19"/>
      <c r="H378" s="141"/>
      <c r="I378" s="69"/>
      <c r="J378" s="19"/>
      <c r="K378" s="141"/>
    </row>
    <row r="379" spans="1:13">
      <c r="A379" s="72">
        <v>14</v>
      </c>
      <c r="C379" s="9"/>
      <c r="E379" s="72">
        <v>14</v>
      </c>
      <c r="F379" s="69"/>
      <c r="G379" s="19"/>
      <c r="H379" s="141"/>
      <c r="I379" s="69"/>
      <c r="J379" s="19"/>
      <c r="K379" s="141"/>
      <c r="M379" s="162"/>
    </row>
    <row r="380" spans="1:13">
      <c r="A380" s="72">
        <v>15</v>
      </c>
      <c r="E380" s="72">
        <v>15</v>
      </c>
      <c r="F380" s="9"/>
      <c r="G380" s="98"/>
      <c r="H380" s="137"/>
      <c r="I380" s="98"/>
      <c r="J380" s="98"/>
      <c r="K380" s="137"/>
    </row>
    <row r="381" spans="1:13">
      <c r="A381" s="72"/>
      <c r="C381" s="9"/>
      <c r="E381" s="72"/>
      <c r="F381" s="9"/>
      <c r="G381" s="98"/>
      <c r="H381" s="137"/>
      <c r="I381" s="98"/>
      <c r="J381" s="98"/>
      <c r="K381" s="137"/>
    </row>
    <row r="382" spans="1:13">
      <c r="A382" s="72">
        <v>16</v>
      </c>
      <c r="C382" s="9" t="s">
        <v>150</v>
      </c>
      <c r="E382" s="72">
        <v>16</v>
      </c>
      <c r="F382" s="9"/>
      <c r="G382" s="98"/>
      <c r="H382" s="137">
        <v>1014658.4179999999</v>
      </c>
      <c r="I382" s="98"/>
      <c r="J382" s="98"/>
      <c r="K382" s="137">
        <v>1023656</v>
      </c>
    </row>
    <row r="383" spans="1:13">
      <c r="A383" s="72">
        <v>17</v>
      </c>
      <c r="C383" s="9" t="s">
        <v>151</v>
      </c>
      <c r="E383" s="72">
        <v>17</v>
      </c>
      <c r="F383" s="9"/>
      <c r="G383" s="98"/>
      <c r="H383" s="137">
        <v>2435.2600000000002</v>
      </c>
      <c r="I383" s="98"/>
      <c r="J383" s="98"/>
      <c r="K383" s="137"/>
    </row>
    <row r="384" spans="1:13">
      <c r="A384" s="72">
        <v>18</v>
      </c>
      <c r="C384" s="9" t="s">
        <v>152</v>
      </c>
      <c r="E384" s="72">
        <v>18</v>
      </c>
      <c r="F384" s="9"/>
      <c r="G384" s="98"/>
      <c r="H384" s="137"/>
      <c r="I384" s="98"/>
      <c r="J384" s="98"/>
      <c r="K384" s="137"/>
    </row>
    <row r="385" spans="1:11">
      <c r="A385" s="72">
        <v>19</v>
      </c>
      <c r="C385" s="9" t="s">
        <v>38</v>
      </c>
      <c r="E385" s="72">
        <v>19</v>
      </c>
      <c r="F385" s="9"/>
      <c r="G385" s="98"/>
      <c r="H385" s="137"/>
      <c r="I385" s="98"/>
      <c r="J385" s="98"/>
      <c r="K385" s="137"/>
    </row>
    <row r="386" spans="1:11">
      <c r="A386" s="130">
        <v>20</v>
      </c>
      <c r="C386" s="9"/>
      <c r="E386" s="130">
        <v>20</v>
      </c>
      <c r="F386" s="69"/>
      <c r="G386" s="19"/>
      <c r="H386" s="141"/>
      <c r="I386" s="69"/>
      <c r="J386" s="19"/>
      <c r="K386" s="141"/>
    </row>
    <row r="387" spans="1:11">
      <c r="A387" s="130">
        <v>21</v>
      </c>
      <c r="C387" s="9"/>
      <c r="E387" s="130">
        <v>21</v>
      </c>
      <c r="F387" s="69"/>
      <c r="G387" s="19"/>
      <c r="H387" s="141"/>
      <c r="I387" s="69"/>
      <c r="J387" s="19"/>
      <c r="K387" s="141"/>
    </row>
    <row r="388" spans="1:11">
      <c r="A388" s="130">
        <v>22</v>
      </c>
      <c r="C388" s="9"/>
      <c r="E388" s="130">
        <v>22</v>
      </c>
      <c r="F388" s="69"/>
      <c r="G388" s="19"/>
      <c r="H388" s="141"/>
      <c r="I388" s="69"/>
      <c r="J388" s="19"/>
      <c r="K388" s="141"/>
    </row>
    <row r="389" spans="1:11">
      <c r="A389" s="130">
        <v>23</v>
      </c>
      <c r="C389" s="9"/>
      <c r="E389" s="130">
        <v>23</v>
      </c>
      <c r="F389" s="69"/>
      <c r="G389" s="19"/>
      <c r="H389" s="141"/>
      <c r="I389" s="69"/>
      <c r="J389" s="19"/>
      <c r="K389" s="141"/>
    </row>
    <row r="390" spans="1:11">
      <c r="A390" s="130">
        <v>24</v>
      </c>
      <c r="C390" s="9"/>
      <c r="E390" s="130">
        <v>24</v>
      </c>
      <c r="F390" s="69"/>
      <c r="G390" s="19"/>
      <c r="H390" s="141"/>
      <c r="I390" s="69"/>
      <c r="J390" s="19"/>
      <c r="K390" s="141"/>
    </row>
    <row r="391" spans="1:11">
      <c r="A391" s="72"/>
      <c r="C391" s="9"/>
      <c r="E391" s="72"/>
      <c r="F391" s="69" t="s">
        <v>6</v>
      </c>
      <c r="G391" s="19" t="s">
        <v>6</v>
      </c>
      <c r="H391" s="20"/>
      <c r="I391" s="69"/>
      <c r="J391" s="19"/>
      <c r="K391" s="20"/>
    </row>
    <row r="392" spans="1:11">
      <c r="A392" s="72">
        <v>25</v>
      </c>
      <c r="C392" s="8" t="s">
        <v>153</v>
      </c>
      <c r="E392" s="72">
        <v>25</v>
      </c>
      <c r="G392" s="92"/>
      <c r="H392" s="185">
        <f>SUM(H366:H390)</f>
        <v>117149206.57799999</v>
      </c>
      <c r="I392" s="95"/>
      <c r="J392" s="92"/>
      <c r="K392" s="95">
        <f>SUM(K366:K390)</f>
        <v>110452236</v>
      </c>
    </row>
    <row r="393" spans="1:11">
      <c r="A393" s="72"/>
      <c r="C393" s="8"/>
      <c r="E393" s="72"/>
      <c r="F393" s="69" t="s">
        <v>6</v>
      </c>
      <c r="G393" s="19" t="s">
        <v>6</v>
      </c>
      <c r="H393" s="171"/>
      <c r="I393" s="69"/>
      <c r="J393" s="19"/>
      <c r="K393" s="20"/>
    </row>
    <row r="394" spans="1:11" ht="13.5">
      <c r="A394" s="72">
        <v>26</v>
      </c>
      <c r="C394" s="8" t="s">
        <v>244</v>
      </c>
      <c r="E394" s="72">
        <v>26</v>
      </c>
      <c r="G394" s="92"/>
      <c r="H394" s="186">
        <v>571871.64137000078</v>
      </c>
      <c r="I394" s="95"/>
      <c r="J394" s="92"/>
      <c r="K394" s="92">
        <v>0</v>
      </c>
    </row>
    <row r="395" spans="1:11">
      <c r="A395" s="72">
        <v>27</v>
      </c>
      <c r="E395" s="72">
        <v>27</v>
      </c>
      <c r="G395" s="92"/>
      <c r="H395" s="92"/>
      <c r="I395" s="95"/>
      <c r="J395" s="92"/>
      <c r="K395" s="92"/>
    </row>
    <row r="396" spans="1:11">
      <c r="A396" s="72">
        <v>28</v>
      </c>
      <c r="E396" s="72">
        <v>28</v>
      </c>
      <c r="G396" s="95"/>
      <c r="H396" s="95"/>
      <c r="I396" s="95"/>
      <c r="J396" s="95"/>
      <c r="K396" s="95"/>
    </row>
    <row r="397" spans="1:11">
      <c r="A397" s="72">
        <v>29</v>
      </c>
      <c r="C397" s="130" t="s">
        <v>38</v>
      </c>
      <c r="E397" s="72">
        <v>29</v>
      </c>
      <c r="G397" s="95"/>
      <c r="H397" s="95"/>
      <c r="I397" s="95"/>
      <c r="J397" s="95"/>
      <c r="K397" s="95"/>
    </row>
    <row r="398" spans="1:11">
      <c r="A398" s="72"/>
      <c r="C398" s="73"/>
      <c r="E398" s="72"/>
      <c r="F398" s="69" t="s">
        <v>6</v>
      </c>
      <c r="G398" s="19" t="s">
        <v>6</v>
      </c>
      <c r="H398" s="20"/>
      <c r="I398" s="69"/>
      <c r="J398" s="19"/>
      <c r="K398" s="20"/>
    </row>
    <row r="399" spans="1:11">
      <c r="A399" s="72">
        <v>30</v>
      </c>
      <c r="C399" s="73" t="s">
        <v>154</v>
      </c>
      <c r="E399" s="72">
        <v>30</v>
      </c>
      <c r="G399" s="92"/>
      <c r="H399" s="95">
        <f>ROUND(SUM(H392:H397),0)</f>
        <v>117721078</v>
      </c>
      <c r="I399" s="95"/>
      <c r="J399" s="92"/>
      <c r="K399" s="94">
        <f>SUM(K392:K397)</f>
        <v>110452236</v>
      </c>
    </row>
    <row r="400" spans="1:11">
      <c r="A400" s="75"/>
      <c r="C400" s="8"/>
      <c r="E400" s="34"/>
      <c r="F400" s="69" t="s">
        <v>6</v>
      </c>
      <c r="G400" s="19" t="s">
        <v>6</v>
      </c>
      <c r="H400" s="20" t="s">
        <v>6</v>
      </c>
      <c r="I400" s="69" t="s">
        <v>6</v>
      </c>
      <c r="J400" s="19" t="s">
        <v>6</v>
      </c>
      <c r="K400" s="20" t="s">
        <v>6</v>
      </c>
    </row>
    <row r="401" spans="1:11" ht="13.5">
      <c r="C401" s="130" t="s">
        <v>253</v>
      </c>
      <c r="F401" s="69"/>
      <c r="G401" s="19"/>
      <c r="H401" s="39"/>
      <c r="I401" s="69"/>
      <c r="J401" s="19"/>
      <c r="K401" s="39"/>
    </row>
    <row r="402" spans="1:11" ht="13.5">
      <c r="C402" s="130" t="s">
        <v>252</v>
      </c>
      <c r="F402" s="69"/>
      <c r="G402" s="19"/>
      <c r="H402" s="39"/>
      <c r="I402" s="69"/>
      <c r="J402" s="19"/>
      <c r="K402" s="39"/>
    </row>
    <row r="403" spans="1:11" ht="13.5">
      <c r="C403" s="130" t="s">
        <v>241</v>
      </c>
      <c r="F403" s="69"/>
      <c r="G403" s="19"/>
      <c r="H403" s="39"/>
      <c r="I403" s="69"/>
      <c r="J403" s="19"/>
      <c r="K403" s="39"/>
    </row>
    <row r="404" spans="1:11">
      <c r="C404" s="130" t="s">
        <v>155</v>
      </c>
      <c r="F404" s="69"/>
      <c r="G404" s="19"/>
      <c r="H404" s="39"/>
      <c r="I404" s="69"/>
      <c r="J404" s="19"/>
      <c r="K404" s="39"/>
    </row>
    <row r="405" spans="1:11" ht="13.5">
      <c r="C405" s="130" t="s">
        <v>242</v>
      </c>
      <c r="F405" s="69"/>
      <c r="G405" s="19"/>
      <c r="H405" s="39"/>
      <c r="I405" s="69"/>
      <c r="J405" s="19"/>
      <c r="K405" s="39"/>
    </row>
    <row r="406" spans="1:11">
      <c r="C406" s="130" t="s">
        <v>156</v>
      </c>
      <c r="F406" s="69"/>
      <c r="G406" s="19"/>
      <c r="H406" s="39"/>
      <c r="I406" s="69"/>
      <c r="J406" s="19"/>
      <c r="K406" s="39"/>
    </row>
    <row r="407" spans="1:11" ht="13.5">
      <c r="C407" s="130" t="s">
        <v>243</v>
      </c>
      <c r="F407" s="69"/>
      <c r="G407" s="19"/>
      <c r="H407" s="39"/>
      <c r="I407" s="69"/>
      <c r="J407" s="19"/>
      <c r="K407" s="39"/>
    </row>
    <row r="408" spans="1:11">
      <c r="A408" s="75"/>
      <c r="C408" s="130" t="s">
        <v>239</v>
      </c>
      <c r="E408" s="34"/>
      <c r="F408" s="69"/>
      <c r="G408" s="19"/>
      <c r="H408" s="20"/>
      <c r="I408" s="69"/>
      <c r="J408" s="19"/>
      <c r="K408" s="20"/>
    </row>
    <row r="409" spans="1:11" ht="13.5" customHeight="1"/>
    <row r="410" spans="1:11">
      <c r="A410" s="15" t="str">
        <f>$A$83</f>
        <v xml:space="preserve">Institution No.:  </v>
      </c>
      <c r="B410" s="35"/>
      <c r="C410" s="35"/>
      <c r="D410" s="35"/>
      <c r="E410" s="36"/>
      <c r="F410" s="35"/>
      <c r="G410" s="37"/>
      <c r="H410" s="38"/>
      <c r="I410" s="35"/>
      <c r="J410" s="37"/>
      <c r="K410" s="14" t="s">
        <v>258</v>
      </c>
    </row>
    <row r="411" spans="1:11">
      <c r="A411" s="35"/>
      <c r="B411" s="35"/>
      <c r="C411" s="35"/>
      <c r="D411" s="57" t="s">
        <v>261</v>
      </c>
      <c r="E411" s="36"/>
      <c r="F411" s="35"/>
      <c r="G411" s="37"/>
      <c r="H411" s="38"/>
      <c r="I411" s="35"/>
      <c r="J411" s="37"/>
      <c r="K411" s="38"/>
    </row>
    <row r="412" spans="1:11" s="35" customFormat="1">
      <c r="A412" s="15" t="str">
        <f>$A$42</f>
        <v xml:space="preserve">NAME: </v>
      </c>
      <c r="B412" s="130"/>
      <c r="C412" s="130" t="str">
        <f>$D$20</f>
        <v>University of Colorado</v>
      </c>
      <c r="D412" s="130"/>
      <c r="E412" s="130"/>
      <c r="F412" s="71"/>
      <c r="G412" s="65"/>
      <c r="H412" s="39"/>
      <c r="I412" s="130"/>
      <c r="J412" s="13"/>
      <c r="K412" s="17" t="str">
        <f>$K$3</f>
        <v>Due Date: October 08, 2018</v>
      </c>
    </row>
    <row r="413" spans="1:11" ht="12.75" customHeight="1">
      <c r="A413" s="18" t="s">
        <v>6</v>
      </c>
      <c r="B413" s="18" t="s">
        <v>6</v>
      </c>
      <c r="C413" s="18" t="s">
        <v>6</v>
      </c>
      <c r="D413" s="18" t="s">
        <v>6</v>
      </c>
      <c r="E413" s="18" t="s">
        <v>6</v>
      </c>
      <c r="F413" s="18" t="s">
        <v>6</v>
      </c>
      <c r="G413" s="19" t="s">
        <v>6</v>
      </c>
      <c r="H413" s="20" t="s">
        <v>6</v>
      </c>
      <c r="I413" s="18" t="s">
        <v>6</v>
      </c>
      <c r="J413" s="19" t="s">
        <v>6</v>
      </c>
      <c r="K413" s="20" t="s">
        <v>6</v>
      </c>
    </row>
    <row r="414" spans="1:11">
      <c r="A414" s="21" t="s">
        <v>7</v>
      </c>
      <c r="E414" s="21" t="s">
        <v>7</v>
      </c>
      <c r="G414" s="23"/>
      <c r="H414" s="24" t="str">
        <f>H362</f>
        <v>2017-18</v>
      </c>
      <c r="I414" s="22"/>
      <c r="J414" s="23"/>
      <c r="K414" s="24" t="str">
        <f>K362</f>
        <v>2018-19</v>
      </c>
    </row>
    <row r="415" spans="1:11">
      <c r="A415" s="21" t="s">
        <v>9</v>
      </c>
      <c r="C415" s="25" t="s">
        <v>51</v>
      </c>
      <c r="E415" s="21" t="s">
        <v>9</v>
      </c>
      <c r="G415" s="13"/>
      <c r="H415" s="24" t="s">
        <v>12</v>
      </c>
      <c r="J415" s="13"/>
      <c r="K415" s="24" t="s">
        <v>13</v>
      </c>
    </row>
    <row r="416" spans="1:11">
      <c r="A416" s="18" t="s">
        <v>6</v>
      </c>
      <c r="B416" s="18" t="s">
        <v>6</v>
      </c>
      <c r="C416" s="18" t="s">
        <v>6</v>
      </c>
      <c r="D416" s="18" t="s">
        <v>6</v>
      </c>
      <c r="E416" s="18" t="s">
        <v>6</v>
      </c>
      <c r="F416" s="18" t="s">
        <v>6</v>
      </c>
      <c r="G416" s="19" t="s">
        <v>6</v>
      </c>
      <c r="H416" s="20" t="s">
        <v>6</v>
      </c>
      <c r="I416" s="18" t="s">
        <v>6</v>
      </c>
      <c r="J416" s="19" t="s">
        <v>6</v>
      </c>
      <c r="K416" s="20" t="s">
        <v>6</v>
      </c>
    </row>
    <row r="417" spans="1:11">
      <c r="A417" s="72"/>
      <c r="C417" s="30" t="s">
        <v>260</v>
      </c>
      <c r="E417" s="72"/>
      <c r="G417" s="92"/>
      <c r="H417" s="92"/>
      <c r="I417" s="95"/>
      <c r="J417" s="92"/>
      <c r="K417" s="92"/>
    </row>
    <row r="418" spans="1:11">
      <c r="A418" s="72">
        <v>1</v>
      </c>
      <c r="C418" s="8" t="s">
        <v>259</v>
      </c>
      <c r="E418" s="72">
        <v>1</v>
      </c>
      <c r="G418" s="92"/>
      <c r="H418" s="140">
        <v>1500000</v>
      </c>
      <c r="I418" s="95"/>
      <c r="J418" s="92"/>
      <c r="K418" s="140">
        <v>1250000</v>
      </c>
    </row>
    <row r="419" spans="1:11">
      <c r="A419" s="72">
        <v>2</v>
      </c>
      <c r="C419" s="9"/>
      <c r="E419" s="72">
        <v>2</v>
      </c>
      <c r="F419" s="9"/>
      <c r="G419" s="98"/>
      <c r="H419" s="137"/>
      <c r="I419" s="98"/>
      <c r="J419" s="98"/>
      <c r="K419" s="137"/>
    </row>
    <row r="420" spans="1:11">
      <c r="A420" s="72">
        <v>3</v>
      </c>
      <c r="C420" s="9"/>
      <c r="E420" s="72">
        <v>3</v>
      </c>
      <c r="F420" s="9"/>
      <c r="G420" s="98"/>
      <c r="H420" s="137"/>
      <c r="I420" s="98"/>
      <c r="J420" s="98"/>
      <c r="K420" s="137"/>
    </row>
    <row r="421" spans="1:11">
      <c r="A421" s="72">
        <v>4</v>
      </c>
      <c r="C421" s="9"/>
      <c r="E421" s="72">
        <v>4</v>
      </c>
      <c r="F421" s="9"/>
      <c r="G421" s="98"/>
      <c r="H421" s="137"/>
      <c r="I421" s="98"/>
      <c r="J421" s="98"/>
      <c r="K421" s="137"/>
    </row>
    <row r="422" spans="1:11">
      <c r="A422" s="72">
        <v>5</v>
      </c>
      <c r="C422" s="9"/>
      <c r="E422" s="72">
        <v>5</v>
      </c>
      <c r="F422" s="9"/>
      <c r="G422" s="98"/>
      <c r="H422" s="137"/>
      <c r="I422" s="98"/>
      <c r="J422" s="98"/>
      <c r="K422" s="137"/>
    </row>
    <row r="423" spans="1:11">
      <c r="A423" s="72">
        <v>6</v>
      </c>
      <c r="C423" s="9"/>
      <c r="E423" s="72">
        <v>6</v>
      </c>
      <c r="F423" s="9"/>
      <c r="G423" s="98"/>
      <c r="H423" s="137"/>
      <c r="I423" s="98"/>
      <c r="J423" s="98"/>
      <c r="K423" s="137"/>
    </row>
    <row r="424" spans="1:11">
      <c r="A424" s="72">
        <v>7</v>
      </c>
      <c r="C424" s="9"/>
      <c r="E424" s="72">
        <v>7</v>
      </c>
      <c r="F424" s="9"/>
      <c r="G424" s="98"/>
      <c r="H424" s="137"/>
      <c r="I424" s="98"/>
      <c r="J424" s="98"/>
      <c r="K424" s="137"/>
    </row>
    <row r="425" spans="1:11">
      <c r="A425" s="72">
        <v>8</v>
      </c>
      <c r="C425" s="9"/>
      <c r="E425" s="72">
        <v>8</v>
      </c>
      <c r="F425" s="69"/>
      <c r="G425" s="19"/>
      <c r="H425" s="141"/>
      <c r="I425" s="69"/>
      <c r="J425" s="19"/>
      <c r="K425" s="141"/>
    </row>
    <row r="426" spans="1:11">
      <c r="A426" s="72">
        <v>9</v>
      </c>
      <c r="E426" s="72">
        <v>9</v>
      </c>
      <c r="F426" s="69"/>
      <c r="G426" s="19"/>
      <c r="H426" s="141"/>
      <c r="I426" s="69"/>
      <c r="J426" s="19"/>
      <c r="K426" s="141"/>
    </row>
    <row r="427" spans="1:11">
      <c r="A427" s="72">
        <v>10</v>
      </c>
      <c r="C427" s="9"/>
      <c r="E427" s="72">
        <v>10</v>
      </c>
      <c r="F427" s="69"/>
      <c r="G427" s="19"/>
      <c r="H427" s="141"/>
      <c r="I427" s="69"/>
      <c r="J427" s="19"/>
      <c r="K427" s="141"/>
    </row>
    <row r="428" spans="1:11">
      <c r="A428" s="72">
        <v>11</v>
      </c>
      <c r="C428" s="9"/>
      <c r="E428" s="72">
        <v>11</v>
      </c>
      <c r="F428" s="69"/>
      <c r="G428" s="19"/>
      <c r="H428" s="141"/>
      <c r="I428" s="69"/>
      <c r="J428" s="19"/>
      <c r="K428" s="141"/>
    </row>
    <row r="429" spans="1:11">
      <c r="A429" s="72">
        <v>12</v>
      </c>
      <c r="C429" s="9"/>
      <c r="E429" s="72">
        <v>12</v>
      </c>
      <c r="F429" s="69"/>
      <c r="G429" s="19"/>
      <c r="H429" s="141"/>
      <c r="I429" s="69"/>
      <c r="J429" s="19"/>
      <c r="K429" s="141"/>
    </row>
    <row r="430" spans="1:11">
      <c r="A430" s="72">
        <v>13</v>
      </c>
      <c r="C430" s="9"/>
      <c r="E430" s="72">
        <v>13</v>
      </c>
      <c r="F430" s="69"/>
      <c r="G430" s="19"/>
      <c r="H430" s="141"/>
      <c r="I430" s="69"/>
      <c r="J430" s="19"/>
      <c r="K430" s="141"/>
    </row>
    <row r="431" spans="1:11">
      <c r="A431" s="72">
        <v>14</v>
      </c>
      <c r="C431" s="9"/>
      <c r="E431" s="72">
        <v>14</v>
      </c>
      <c r="F431" s="69"/>
      <c r="G431" s="19"/>
      <c r="H431" s="141"/>
      <c r="I431" s="69"/>
      <c r="J431" s="19"/>
      <c r="K431" s="141"/>
    </row>
    <row r="432" spans="1:11">
      <c r="A432" s="72">
        <v>15</v>
      </c>
      <c r="E432" s="72">
        <v>15</v>
      </c>
      <c r="F432" s="9"/>
      <c r="G432" s="98"/>
      <c r="H432" s="137"/>
      <c r="I432" s="98"/>
      <c r="J432" s="98"/>
      <c r="K432" s="137"/>
    </row>
    <row r="433" spans="1:11">
      <c r="A433" s="72"/>
      <c r="C433" s="9"/>
      <c r="E433" s="72"/>
      <c r="F433" s="9"/>
      <c r="G433" s="98"/>
      <c r="H433" s="137"/>
      <c r="I433" s="98"/>
      <c r="J433" s="98"/>
      <c r="K433" s="137"/>
    </row>
    <row r="434" spans="1:11">
      <c r="A434" s="72">
        <v>16</v>
      </c>
      <c r="C434" s="9"/>
      <c r="E434" s="72">
        <v>16</v>
      </c>
      <c r="F434" s="9"/>
      <c r="G434" s="98"/>
      <c r="H434" s="137"/>
      <c r="I434" s="98"/>
      <c r="J434" s="98"/>
      <c r="K434" s="137"/>
    </row>
    <row r="435" spans="1:11">
      <c r="A435" s="72">
        <v>17</v>
      </c>
      <c r="C435" s="9"/>
      <c r="E435" s="72">
        <v>17</v>
      </c>
      <c r="F435" s="9"/>
      <c r="G435" s="98"/>
      <c r="H435" s="137"/>
      <c r="I435" s="98"/>
      <c r="J435" s="98"/>
      <c r="K435" s="137"/>
    </row>
    <row r="436" spans="1:11">
      <c r="A436" s="72">
        <v>18</v>
      </c>
      <c r="C436" s="9"/>
      <c r="E436" s="72">
        <v>18</v>
      </c>
      <c r="F436" s="9"/>
      <c r="G436" s="98"/>
      <c r="H436" s="137"/>
      <c r="I436" s="98"/>
      <c r="J436" s="98"/>
      <c r="K436" s="137"/>
    </row>
    <row r="437" spans="1:11">
      <c r="A437" s="72">
        <v>19</v>
      </c>
      <c r="C437" s="9" t="s">
        <v>38</v>
      </c>
      <c r="E437" s="72">
        <v>19</v>
      </c>
      <c r="F437" s="9"/>
      <c r="G437" s="98"/>
      <c r="H437" s="137"/>
      <c r="I437" s="98"/>
      <c r="J437" s="98"/>
      <c r="K437" s="137"/>
    </row>
    <row r="438" spans="1:11">
      <c r="A438" s="130">
        <v>20</v>
      </c>
      <c r="C438" s="9"/>
      <c r="E438" s="130">
        <v>20</v>
      </c>
      <c r="F438" s="69"/>
      <c r="G438" s="19"/>
      <c r="H438" s="141"/>
      <c r="I438" s="69"/>
      <c r="J438" s="19"/>
      <c r="K438" s="141"/>
    </row>
    <row r="439" spans="1:11">
      <c r="A439" s="130">
        <v>21</v>
      </c>
      <c r="C439" s="9"/>
      <c r="E439" s="130">
        <v>21</v>
      </c>
      <c r="F439" s="69"/>
      <c r="G439" s="19"/>
      <c r="H439" s="141"/>
      <c r="I439" s="69"/>
      <c r="J439" s="19"/>
      <c r="K439" s="141"/>
    </row>
    <row r="440" spans="1:11">
      <c r="A440" s="130">
        <v>22</v>
      </c>
      <c r="C440" s="9"/>
      <c r="E440" s="130">
        <v>22</v>
      </c>
      <c r="F440" s="69"/>
      <c r="G440" s="19"/>
      <c r="H440" s="141"/>
      <c r="I440" s="69"/>
      <c r="J440" s="19"/>
      <c r="K440" s="141"/>
    </row>
    <row r="441" spans="1:11">
      <c r="A441" s="130">
        <v>23</v>
      </c>
      <c r="C441" s="9"/>
      <c r="E441" s="130">
        <v>23</v>
      </c>
      <c r="F441" s="69"/>
      <c r="G441" s="19"/>
      <c r="H441" s="141"/>
      <c r="I441" s="69"/>
      <c r="J441" s="19"/>
      <c r="K441" s="141"/>
    </row>
    <row r="442" spans="1:11">
      <c r="A442" s="130">
        <v>24</v>
      </c>
      <c r="C442" s="9"/>
      <c r="E442" s="130">
        <v>24</v>
      </c>
      <c r="F442" s="69"/>
      <c r="G442" s="19"/>
      <c r="H442" s="141"/>
      <c r="I442" s="69"/>
      <c r="J442" s="19"/>
      <c r="K442" s="141"/>
    </row>
    <row r="443" spans="1:11">
      <c r="A443" s="72"/>
      <c r="C443" s="9"/>
      <c r="E443" s="72"/>
      <c r="F443" s="69" t="s">
        <v>6</v>
      </c>
      <c r="G443" s="19" t="s">
        <v>6</v>
      </c>
      <c r="H443" s="20"/>
      <c r="I443" s="69"/>
      <c r="J443" s="19"/>
      <c r="K443" s="20"/>
    </row>
    <row r="444" spans="1:11">
      <c r="A444" s="72">
        <v>25</v>
      </c>
      <c r="C444" s="8"/>
      <c r="E444" s="72">
        <v>25</v>
      </c>
      <c r="G444" s="92"/>
      <c r="H444" s="95">
        <f>SUM(H418:H442)</f>
        <v>1500000</v>
      </c>
      <c r="I444" s="95"/>
      <c r="J444" s="92"/>
      <c r="K444" s="95">
        <f>SUM(K418:K442)</f>
        <v>1250000</v>
      </c>
    </row>
    <row r="445" spans="1:11">
      <c r="A445" s="72"/>
      <c r="C445" s="8"/>
      <c r="E445" s="72"/>
      <c r="F445" s="69" t="s">
        <v>6</v>
      </c>
      <c r="G445" s="19" t="s">
        <v>6</v>
      </c>
      <c r="H445" s="20"/>
      <c r="I445" s="69"/>
      <c r="J445" s="19"/>
      <c r="K445" s="20"/>
    </row>
    <row r="446" spans="1:11">
      <c r="A446" s="72">
        <v>26</v>
      </c>
      <c r="C446" s="8"/>
      <c r="E446" s="72">
        <v>26</v>
      </c>
      <c r="G446" s="92"/>
      <c r="H446" s="92">
        <v>0</v>
      </c>
      <c r="I446" s="95"/>
      <c r="J446" s="92"/>
      <c r="K446" s="92">
        <v>0</v>
      </c>
    </row>
    <row r="447" spans="1:11">
      <c r="A447" s="72">
        <v>27</v>
      </c>
      <c r="E447" s="72">
        <v>27</v>
      </c>
      <c r="G447" s="92"/>
      <c r="H447" s="92"/>
      <c r="I447" s="95"/>
      <c r="J447" s="92"/>
      <c r="K447" s="92"/>
    </row>
    <row r="448" spans="1:11">
      <c r="A448" s="72">
        <v>28</v>
      </c>
      <c r="E448" s="72">
        <v>28</v>
      </c>
      <c r="G448" s="95"/>
      <c r="H448" s="95"/>
      <c r="I448" s="95"/>
      <c r="J448" s="95"/>
      <c r="K448" s="95"/>
    </row>
    <row r="449" spans="1:11">
      <c r="A449" s="72">
        <v>29</v>
      </c>
      <c r="C449" s="130" t="s">
        <v>38</v>
      </c>
      <c r="E449" s="72">
        <v>29</v>
      </c>
      <c r="G449" s="95"/>
      <c r="H449" s="95"/>
      <c r="I449" s="95"/>
      <c r="J449" s="95"/>
      <c r="K449" s="95"/>
    </row>
    <row r="450" spans="1:11" s="35" customFormat="1">
      <c r="A450" s="72"/>
      <c r="B450" s="130"/>
      <c r="C450" s="73"/>
      <c r="D450" s="130"/>
      <c r="E450" s="72"/>
      <c r="F450" s="69" t="s">
        <v>6</v>
      </c>
      <c r="G450" s="19" t="s">
        <v>6</v>
      </c>
      <c r="H450" s="20"/>
      <c r="I450" s="69"/>
      <c r="J450" s="19"/>
      <c r="K450" s="20"/>
    </row>
    <row r="451" spans="1:11" s="35" customFormat="1">
      <c r="A451" s="72">
        <v>30</v>
      </c>
      <c r="B451" s="130"/>
      <c r="C451" s="73" t="s">
        <v>262</v>
      </c>
      <c r="D451" s="130"/>
      <c r="E451" s="72">
        <v>30</v>
      </c>
      <c r="F451" s="130"/>
      <c r="G451" s="92"/>
      <c r="H451" s="95"/>
      <c r="I451" s="95"/>
      <c r="J451" s="92"/>
      <c r="K451" s="95">
        <f>SUM(K444:K449)</f>
        <v>1250000</v>
      </c>
    </row>
    <row r="452" spans="1:11">
      <c r="A452" s="75"/>
      <c r="C452" s="8"/>
      <c r="E452" s="34"/>
      <c r="F452" s="69" t="s">
        <v>6</v>
      </c>
      <c r="G452" s="19" t="s">
        <v>6</v>
      </c>
      <c r="H452" s="20" t="s">
        <v>6</v>
      </c>
      <c r="I452" s="69" t="s">
        <v>6</v>
      </c>
      <c r="J452" s="19" t="s">
        <v>6</v>
      </c>
      <c r="K452" s="20" t="s">
        <v>6</v>
      </c>
    </row>
    <row r="453" spans="1:11">
      <c r="F453" s="69"/>
      <c r="G453" s="19"/>
      <c r="H453" s="39"/>
      <c r="I453" s="69"/>
      <c r="J453" s="19"/>
      <c r="K453" s="39"/>
    </row>
    <row r="454" spans="1:11">
      <c r="F454" s="69"/>
      <c r="G454" s="19"/>
      <c r="H454" s="39"/>
      <c r="I454" s="69"/>
      <c r="J454" s="19"/>
      <c r="K454" s="39"/>
    </row>
    <row r="455" spans="1:11">
      <c r="C455" s="130" t="s">
        <v>38</v>
      </c>
      <c r="F455" s="69"/>
      <c r="G455" s="19"/>
      <c r="H455" s="39"/>
      <c r="I455" s="69"/>
      <c r="J455" s="19"/>
      <c r="K455" s="39"/>
    </row>
    <row r="456" spans="1:11">
      <c r="F456" s="69"/>
      <c r="G456" s="19"/>
      <c r="H456" s="39"/>
      <c r="I456" s="69"/>
      <c r="J456" s="19"/>
      <c r="K456" s="39"/>
    </row>
    <row r="457" spans="1:11">
      <c r="C457" s="130" t="s">
        <v>38</v>
      </c>
      <c r="F457" s="69"/>
      <c r="G457" s="19"/>
      <c r="H457" s="39"/>
      <c r="I457" s="69"/>
      <c r="J457" s="19"/>
      <c r="K457" s="39"/>
    </row>
    <row r="458" spans="1:11">
      <c r="F458" s="69"/>
      <c r="G458" s="19"/>
      <c r="H458" s="39"/>
      <c r="I458" s="69"/>
      <c r="J458" s="19"/>
      <c r="K458" s="39"/>
    </row>
    <row r="459" spans="1:11">
      <c r="F459" s="69"/>
      <c r="G459" s="19"/>
      <c r="H459" s="39"/>
      <c r="I459" s="69"/>
      <c r="J459" s="19"/>
      <c r="K459" s="39"/>
    </row>
    <row r="460" spans="1:11">
      <c r="A460" s="75"/>
      <c r="E460" s="34"/>
      <c r="F460" s="69"/>
      <c r="G460" s="19"/>
      <c r="H460" s="20"/>
      <c r="I460" s="69"/>
      <c r="J460" s="19"/>
      <c r="K460" s="20"/>
    </row>
    <row r="463" spans="1:11">
      <c r="A463" s="15" t="str">
        <f>$A$83</f>
        <v xml:space="preserve">Institution No.:  </v>
      </c>
      <c r="B463" s="35"/>
      <c r="C463" s="35"/>
      <c r="D463" s="35"/>
      <c r="E463" s="36"/>
      <c r="F463" s="35"/>
      <c r="G463" s="37"/>
      <c r="H463" s="38"/>
      <c r="I463" s="35"/>
      <c r="J463" s="37"/>
      <c r="K463" s="14" t="s">
        <v>157</v>
      </c>
    </row>
    <row r="464" spans="1:11">
      <c r="A464" s="261" t="s">
        <v>158</v>
      </c>
      <c r="B464" s="261"/>
      <c r="C464" s="261"/>
      <c r="D464" s="261"/>
      <c r="E464" s="261"/>
      <c r="F464" s="261"/>
      <c r="G464" s="261"/>
      <c r="H464" s="261"/>
      <c r="I464" s="261"/>
      <c r="J464" s="261"/>
      <c r="K464" s="261"/>
    </row>
    <row r="465" spans="1:11">
      <c r="A465" s="15" t="str">
        <f>$A$42</f>
        <v xml:space="preserve">NAME: </v>
      </c>
      <c r="C465" s="130" t="str">
        <f>$D$20</f>
        <v>University of Colorado</v>
      </c>
      <c r="H465" s="39"/>
      <c r="J465" s="13"/>
      <c r="K465" s="17" t="str">
        <f>$K$3</f>
        <v>Due Date: October 08, 2018</v>
      </c>
    </row>
    <row r="466" spans="1:11">
      <c r="A466" s="18" t="s">
        <v>6</v>
      </c>
      <c r="B466" s="18" t="s">
        <v>6</v>
      </c>
      <c r="C466" s="18" t="s">
        <v>6</v>
      </c>
      <c r="D466" s="18" t="s">
        <v>6</v>
      </c>
      <c r="E466" s="18" t="s">
        <v>6</v>
      </c>
      <c r="F466" s="18" t="s">
        <v>6</v>
      </c>
      <c r="G466" s="19" t="s">
        <v>6</v>
      </c>
      <c r="H466" s="20" t="s">
        <v>6</v>
      </c>
      <c r="I466" s="18" t="s">
        <v>6</v>
      </c>
      <c r="J466" s="19" t="s">
        <v>6</v>
      </c>
      <c r="K466" s="20" t="s">
        <v>6</v>
      </c>
    </row>
    <row r="467" spans="1:11">
      <c r="A467" s="21" t="s">
        <v>7</v>
      </c>
      <c r="E467" s="21" t="s">
        <v>7</v>
      </c>
      <c r="F467" s="22"/>
      <c r="G467" s="23"/>
      <c r="H467" s="24" t="str">
        <f>H362</f>
        <v>2017-18</v>
      </c>
      <c r="I467" s="22"/>
      <c r="J467" s="23"/>
      <c r="K467" s="24" t="str">
        <f>K362</f>
        <v>2018-19</v>
      </c>
    </row>
    <row r="468" spans="1:11">
      <c r="A468" s="21" t="s">
        <v>9</v>
      </c>
      <c r="C468" s="25" t="s">
        <v>51</v>
      </c>
      <c r="E468" s="21" t="s">
        <v>9</v>
      </c>
      <c r="F468" s="22"/>
      <c r="G468" s="23"/>
      <c r="H468" s="24" t="s">
        <v>12</v>
      </c>
      <c r="I468" s="22"/>
      <c r="J468" s="23"/>
      <c r="K468" s="24" t="s">
        <v>13</v>
      </c>
    </row>
    <row r="469" spans="1:11">
      <c r="A469" s="18" t="s">
        <v>6</v>
      </c>
      <c r="B469" s="18" t="s">
        <v>6</v>
      </c>
      <c r="C469" s="18" t="s">
        <v>6</v>
      </c>
      <c r="D469" s="18" t="s">
        <v>6</v>
      </c>
      <c r="E469" s="18" t="s">
        <v>6</v>
      </c>
      <c r="F469" s="18" t="s">
        <v>6</v>
      </c>
      <c r="G469" s="19" t="s">
        <v>6</v>
      </c>
      <c r="H469" s="20" t="s">
        <v>6</v>
      </c>
      <c r="I469" s="18" t="s">
        <v>6</v>
      </c>
      <c r="J469" s="19" t="s">
        <v>6</v>
      </c>
      <c r="K469" s="20" t="s">
        <v>6</v>
      </c>
    </row>
    <row r="470" spans="1:11">
      <c r="A470" s="76">
        <v>1</v>
      </c>
      <c r="C470" s="8" t="s">
        <v>159</v>
      </c>
      <c r="E470" s="76">
        <v>1</v>
      </c>
      <c r="F470" s="9"/>
      <c r="G470" s="10"/>
      <c r="H470" s="158"/>
      <c r="I470" s="9"/>
      <c r="J470" s="10"/>
      <c r="K470" s="159"/>
    </row>
    <row r="471" spans="1:11">
      <c r="A471" s="76">
        <f t="shared" ref="A471:A493" si="0">(A470+1)</f>
        <v>2</v>
      </c>
      <c r="C471" s="8" t="s">
        <v>160</v>
      </c>
      <c r="E471" s="76">
        <f t="shared" ref="E471:E493" si="1">(E470+1)</f>
        <v>2</v>
      </c>
      <c r="F471" s="9"/>
      <c r="G471" s="101"/>
      <c r="H471" s="142"/>
      <c r="I471" s="101"/>
      <c r="J471" s="101"/>
      <c r="K471" s="142"/>
    </row>
    <row r="472" spans="1:11">
      <c r="A472" s="76">
        <f t="shared" si="0"/>
        <v>3</v>
      </c>
      <c r="C472" s="8"/>
      <c r="E472" s="76">
        <f t="shared" si="1"/>
        <v>3</v>
      </c>
      <c r="F472" s="9"/>
      <c r="G472" s="101"/>
      <c r="H472" s="142"/>
      <c r="I472" s="101"/>
      <c r="J472" s="101"/>
      <c r="K472" s="142"/>
    </row>
    <row r="473" spans="1:11">
      <c r="A473" s="76">
        <f t="shared" si="0"/>
        <v>4</v>
      </c>
      <c r="C473" s="8"/>
      <c r="E473" s="76">
        <f t="shared" si="1"/>
        <v>4</v>
      </c>
      <c r="F473" s="9"/>
      <c r="G473" s="101"/>
      <c r="H473" s="142"/>
      <c r="I473" s="101"/>
      <c r="J473" s="101"/>
      <c r="K473" s="142"/>
    </row>
    <row r="474" spans="1:11">
      <c r="A474" s="76">
        <f>(A473+1)</f>
        <v>5</v>
      </c>
      <c r="C474" s="9"/>
      <c r="E474" s="76">
        <f>(E473+1)</f>
        <v>5</v>
      </c>
      <c r="F474" s="9"/>
      <c r="G474" s="101"/>
      <c r="H474" s="142"/>
      <c r="I474" s="101"/>
      <c r="J474" s="101"/>
      <c r="K474" s="142"/>
    </row>
    <row r="475" spans="1:11">
      <c r="A475" s="76">
        <f t="shared" si="0"/>
        <v>6</v>
      </c>
      <c r="C475" s="9"/>
      <c r="E475" s="76">
        <f t="shared" si="1"/>
        <v>6</v>
      </c>
      <c r="F475" s="9"/>
      <c r="G475" s="101"/>
      <c r="H475" s="142"/>
      <c r="I475" s="101"/>
      <c r="J475" s="101"/>
      <c r="K475" s="142"/>
    </row>
    <row r="476" spans="1:11" ht="12" customHeight="1">
      <c r="A476" s="76">
        <f>(A475+1)</f>
        <v>7</v>
      </c>
      <c r="C476" s="8"/>
      <c r="E476" s="76">
        <f>(E475+1)</f>
        <v>7</v>
      </c>
      <c r="F476" s="9"/>
      <c r="G476" s="101"/>
      <c r="H476" s="142"/>
      <c r="I476" s="101"/>
      <c r="J476" s="101"/>
      <c r="K476" s="142"/>
    </row>
    <row r="477" spans="1:11" s="80" customFormat="1" ht="12" customHeight="1">
      <c r="A477" s="76">
        <f>(A476+1)</f>
        <v>8</v>
      </c>
      <c r="B477" s="130"/>
      <c r="C477" s="9"/>
      <c r="D477" s="130"/>
      <c r="E477" s="76">
        <f>(E476+1)</f>
        <v>8</v>
      </c>
      <c r="F477" s="9"/>
      <c r="G477" s="101"/>
      <c r="H477" s="142"/>
      <c r="I477" s="101"/>
      <c r="J477" s="101"/>
      <c r="K477" s="142"/>
    </row>
    <row r="478" spans="1:11">
      <c r="A478" s="76">
        <f t="shared" si="0"/>
        <v>9</v>
      </c>
      <c r="C478" s="9"/>
      <c r="E478" s="76">
        <f t="shared" si="1"/>
        <v>9</v>
      </c>
      <c r="F478" s="9"/>
      <c r="G478" s="101"/>
      <c r="H478" s="142"/>
      <c r="I478" s="101"/>
      <c r="J478" s="101"/>
      <c r="K478" s="142"/>
    </row>
    <row r="479" spans="1:11">
      <c r="A479" s="76">
        <f t="shared" si="0"/>
        <v>10</v>
      </c>
      <c r="E479" s="76">
        <f t="shared" si="1"/>
        <v>10</v>
      </c>
      <c r="F479" s="9"/>
      <c r="G479" s="101"/>
      <c r="H479" s="142"/>
      <c r="I479" s="101"/>
      <c r="J479" s="101"/>
      <c r="K479" s="142"/>
    </row>
    <row r="480" spans="1:11">
      <c r="A480" s="76">
        <f t="shared" si="0"/>
        <v>11</v>
      </c>
      <c r="E480" s="76">
        <f t="shared" si="1"/>
        <v>11</v>
      </c>
      <c r="F480" s="9"/>
      <c r="G480" s="101"/>
      <c r="H480" s="142"/>
      <c r="I480" s="101"/>
      <c r="J480" s="101"/>
      <c r="K480" s="142"/>
    </row>
    <row r="481" spans="1:11">
      <c r="A481" s="76">
        <f t="shared" si="0"/>
        <v>12</v>
      </c>
      <c r="E481" s="76">
        <f t="shared" si="1"/>
        <v>12</v>
      </c>
      <c r="F481" s="9"/>
      <c r="G481" s="101"/>
      <c r="H481" s="142"/>
      <c r="I481" s="101"/>
      <c r="J481" s="101"/>
      <c r="K481" s="142"/>
    </row>
    <row r="482" spans="1:11">
      <c r="A482" s="76">
        <f t="shared" si="0"/>
        <v>13</v>
      </c>
      <c r="C482" s="9"/>
      <c r="E482" s="76">
        <f t="shared" si="1"/>
        <v>13</v>
      </c>
      <c r="F482" s="9"/>
      <c r="G482" s="101"/>
      <c r="H482" s="142"/>
      <c r="I482" s="101"/>
      <c r="J482" s="101"/>
      <c r="K482" s="142"/>
    </row>
    <row r="483" spans="1:11">
      <c r="A483" s="76">
        <f t="shared" si="0"/>
        <v>14</v>
      </c>
      <c r="C483" s="9" t="s">
        <v>161</v>
      </c>
      <c r="E483" s="76">
        <f t="shared" si="1"/>
        <v>14</v>
      </c>
      <c r="F483" s="9"/>
      <c r="G483" s="101"/>
      <c r="H483" s="142"/>
      <c r="I483" s="101"/>
      <c r="J483" s="101"/>
      <c r="K483" s="142"/>
    </row>
    <row r="484" spans="1:11">
      <c r="A484" s="76">
        <f t="shared" si="0"/>
        <v>15</v>
      </c>
      <c r="C484" s="9"/>
      <c r="E484" s="76">
        <f t="shared" si="1"/>
        <v>15</v>
      </c>
      <c r="F484" s="9"/>
      <c r="G484" s="101"/>
      <c r="H484" s="142"/>
      <c r="I484" s="101"/>
      <c r="J484" s="101"/>
      <c r="K484" s="142"/>
    </row>
    <row r="485" spans="1:11" ht="20.25" customHeight="1">
      <c r="A485" s="76">
        <f t="shared" si="0"/>
        <v>16</v>
      </c>
      <c r="C485" s="9"/>
      <c r="E485" s="76">
        <f t="shared" si="1"/>
        <v>16</v>
      </c>
      <c r="F485" s="9"/>
      <c r="G485" s="101"/>
      <c r="H485" s="142"/>
      <c r="I485" s="101"/>
      <c r="J485" s="101"/>
      <c r="K485" s="142"/>
    </row>
    <row r="486" spans="1:11">
      <c r="A486" s="76">
        <f t="shared" si="0"/>
        <v>17</v>
      </c>
      <c r="C486" s="9"/>
      <c r="E486" s="76">
        <f t="shared" si="1"/>
        <v>17</v>
      </c>
      <c r="F486" s="9"/>
      <c r="G486" s="101"/>
      <c r="H486" s="142"/>
      <c r="I486" s="101"/>
      <c r="J486" s="101"/>
      <c r="K486" s="142"/>
    </row>
    <row r="487" spans="1:11">
      <c r="A487" s="76">
        <f t="shared" si="0"/>
        <v>18</v>
      </c>
      <c r="C487" s="9"/>
      <c r="E487" s="76">
        <f t="shared" si="1"/>
        <v>18</v>
      </c>
      <c r="F487" s="9"/>
      <c r="G487" s="101"/>
      <c r="H487" s="142"/>
      <c r="I487" s="101"/>
      <c r="J487" s="101"/>
      <c r="K487" s="142"/>
    </row>
    <row r="488" spans="1:11">
      <c r="A488" s="76">
        <f t="shared" si="0"/>
        <v>19</v>
      </c>
      <c r="C488" s="9"/>
      <c r="E488" s="76">
        <f t="shared" si="1"/>
        <v>19</v>
      </c>
      <c r="F488" s="9"/>
      <c r="G488" s="101"/>
      <c r="H488" s="142"/>
      <c r="I488" s="101"/>
      <c r="J488" s="101"/>
      <c r="K488" s="142"/>
    </row>
    <row r="489" spans="1:11" s="35" customFormat="1">
      <c r="A489" s="76">
        <f t="shared" si="0"/>
        <v>20</v>
      </c>
      <c r="B489" s="130"/>
      <c r="C489" s="9"/>
      <c r="D489" s="130"/>
      <c r="E489" s="76">
        <f t="shared" si="1"/>
        <v>20</v>
      </c>
      <c r="F489" s="9"/>
      <c r="G489" s="101"/>
      <c r="H489" s="142"/>
      <c r="I489" s="101"/>
      <c r="J489" s="101"/>
      <c r="K489" s="142"/>
    </row>
    <row r="490" spans="1:11" s="35" customFormat="1">
      <c r="A490" s="76">
        <f t="shared" si="0"/>
        <v>21</v>
      </c>
      <c r="B490" s="130"/>
      <c r="C490" s="9"/>
      <c r="D490" s="130"/>
      <c r="E490" s="76">
        <f t="shared" si="1"/>
        <v>21</v>
      </c>
      <c r="F490" s="9"/>
      <c r="G490" s="101"/>
      <c r="H490" s="142"/>
      <c r="I490" s="101"/>
      <c r="J490" s="101"/>
      <c r="K490" s="142"/>
    </row>
    <row r="491" spans="1:11">
      <c r="A491" s="76">
        <f t="shared" si="0"/>
        <v>22</v>
      </c>
      <c r="C491" s="9"/>
      <c r="E491" s="76">
        <f t="shared" si="1"/>
        <v>22</v>
      </c>
      <c r="F491" s="9"/>
      <c r="G491" s="101"/>
      <c r="H491" s="142"/>
      <c r="I491" s="101"/>
      <c r="J491" s="101"/>
      <c r="K491" s="142"/>
    </row>
    <row r="492" spans="1:11">
      <c r="A492" s="76">
        <f t="shared" si="0"/>
        <v>23</v>
      </c>
      <c r="C492" s="9"/>
      <c r="E492" s="76">
        <f t="shared" si="1"/>
        <v>23</v>
      </c>
      <c r="F492" s="9"/>
      <c r="G492" s="101"/>
      <c r="H492" s="142"/>
      <c r="I492" s="101"/>
      <c r="J492" s="101"/>
      <c r="K492" s="142"/>
    </row>
    <row r="493" spans="1:11">
      <c r="A493" s="76">
        <f t="shared" si="0"/>
        <v>24</v>
      </c>
      <c r="C493" s="9"/>
      <c r="E493" s="76">
        <f t="shared" si="1"/>
        <v>24</v>
      </c>
      <c r="F493" s="9"/>
      <c r="G493" s="101"/>
      <c r="H493" s="142"/>
      <c r="I493" s="101"/>
      <c r="J493" s="101"/>
      <c r="K493" s="142"/>
    </row>
    <row r="494" spans="1:11">
      <c r="A494" s="77"/>
      <c r="E494" s="77"/>
      <c r="F494" s="69" t="s">
        <v>6</v>
      </c>
      <c r="G494" s="19" t="s">
        <v>6</v>
      </c>
      <c r="H494" s="20"/>
      <c r="I494" s="69"/>
      <c r="J494" s="19"/>
      <c r="K494" s="20"/>
    </row>
    <row r="495" spans="1:11">
      <c r="A495" s="76">
        <f>(A493+1)</f>
        <v>25</v>
      </c>
      <c r="C495" s="8" t="s">
        <v>162</v>
      </c>
      <c r="E495" s="76">
        <f>(E493+1)</f>
        <v>25</v>
      </c>
      <c r="G495" s="102"/>
      <c r="H495" s="103">
        <f>SUM(H470:H493)</f>
        <v>0</v>
      </c>
      <c r="I495" s="103"/>
      <c r="J495" s="102"/>
      <c r="K495" s="103">
        <f>SUM(K470:K493)</f>
        <v>0</v>
      </c>
    </row>
    <row r="496" spans="1:11">
      <c r="A496" s="76"/>
      <c r="C496" s="8"/>
      <c r="E496" s="76"/>
      <c r="F496" s="69" t="s">
        <v>6</v>
      </c>
      <c r="G496" s="19" t="s">
        <v>6</v>
      </c>
      <c r="H496" s="20"/>
      <c r="I496" s="69"/>
      <c r="J496" s="19"/>
      <c r="K496" s="20"/>
    </row>
    <row r="497" spans="1:11">
      <c r="E497" s="34"/>
    </row>
    <row r="498" spans="1:11">
      <c r="E498" s="34"/>
    </row>
    <row r="500" spans="1:11">
      <c r="E500" s="34"/>
      <c r="G500" s="13"/>
      <c r="H500" s="39"/>
      <c r="J500" s="13"/>
      <c r="K500" s="39"/>
    </row>
    <row r="501" spans="1:11">
      <c r="A501" s="15" t="str">
        <f>$A$83</f>
        <v xml:space="preserve">Institution No.:  </v>
      </c>
      <c r="B501" s="35"/>
      <c r="C501" s="35"/>
      <c r="D501" s="35"/>
      <c r="E501" s="36"/>
      <c r="F501" s="35"/>
      <c r="G501" s="37"/>
      <c r="H501" s="38"/>
      <c r="I501" s="35"/>
      <c r="J501" s="37"/>
      <c r="K501" s="14" t="s">
        <v>163</v>
      </c>
    </row>
    <row r="502" spans="1:11">
      <c r="A502" s="257" t="s">
        <v>164</v>
      </c>
      <c r="B502" s="257"/>
      <c r="C502" s="257"/>
      <c r="D502" s="257"/>
      <c r="E502" s="257"/>
      <c r="F502" s="257"/>
      <c r="G502" s="257"/>
      <c r="H502" s="257"/>
      <c r="I502" s="257"/>
      <c r="J502" s="257"/>
      <c r="K502" s="257"/>
    </row>
    <row r="503" spans="1:11">
      <c r="A503" s="15" t="str">
        <f>$A$42</f>
        <v xml:space="preserve">NAME: </v>
      </c>
      <c r="C503" s="130" t="str">
        <f>$D$20</f>
        <v>University of Colorado</v>
      </c>
      <c r="G503" s="78"/>
      <c r="H503" s="39"/>
      <c r="J503" s="13"/>
      <c r="K503" s="17" t="str">
        <f>$K$3</f>
        <v>Due Date: October 08, 2018</v>
      </c>
    </row>
    <row r="504" spans="1:11" ht="12.75" customHeight="1">
      <c r="A504" s="18" t="s">
        <v>6</v>
      </c>
      <c r="B504" s="18" t="s">
        <v>6</v>
      </c>
      <c r="C504" s="18" t="s">
        <v>6</v>
      </c>
      <c r="D504" s="18" t="s">
        <v>6</v>
      </c>
      <c r="E504" s="18" t="s">
        <v>6</v>
      </c>
      <c r="F504" s="18" t="s">
        <v>6</v>
      </c>
      <c r="G504" s="19" t="s">
        <v>6</v>
      </c>
      <c r="H504" s="20" t="s">
        <v>6</v>
      </c>
      <c r="I504" s="18" t="s">
        <v>6</v>
      </c>
      <c r="J504" s="19" t="s">
        <v>6</v>
      </c>
      <c r="K504" s="20" t="s">
        <v>6</v>
      </c>
    </row>
    <row r="505" spans="1:11">
      <c r="A505" s="21" t="s">
        <v>7</v>
      </c>
      <c r="E505" s="21" t="s">
        <v>7</v>
      </c>
      <c r="F505" s="22"/>
      <c r="G505" s="23"/>
      <c r="H505" s="24" t="str">
        <f>H467</f>
        <v>2017-18</v>
      </c>
      <c r="I505" s="22"/>
      <c r="J505" s="23"/>
      <c r="K505" s="24" t="str">
        <f>K467</f>
        <v>2018-19</v>
      </c>
    </row>
    <row r="506" spans="1:11">
      <c r="A506" s="21" t="s">
        <v>9</v>
      </c>
      <c r="C506" s="25" t="s">
        <v>51</v>
      </c>
      <c r="E506" s="21" t="s">
        <v>9</v>
      </c>
      <c r="F506" s="22"/>
      <c r="G506" s="23" t="s">
        <v>11</v>
      </c>
      <c r="H506" s="24" t="s">
        <v>12</v>
      </c>
      <c r="I506" s="22"/>
      <c r="J506" s="23" t="s">
        <v>11</v>
      </c>
      <c r="K506" s="24" t="s">
        <v>13</v>
      </c>
    </row>
    <row r="507" spans="1:11">
      <c r="A507" s="18" t="s">
        <v>6</v>
      </c>
      <c r="B507" s="18" t="s">
        <v>6</v>
      </c>
      <c r="C507" s="18" t="s">
        <v>6</v>
      </c>
      <c r="D507" s="18" t="s">
        <v>6</v>
      </c>
      <c r="E507" s="18" t="s">
        <v>6</v>
      </c>
      <c r="F507" s="18" t="s">
        <v>6</v>
      </c>
      <c r="G507" s="19" t="s">
        <v>6</v>
      </c>
      <c r="H507" s="20" t="s">
        <v>6</v>
      </c>
      <c r="I507" s="18" t="s">
        <v>6</v>
      </c>
      <c r="J507" s="19" t="s">
        <v>6</v>
      </c>
      <c r="K507" s="20" t="s">
        <v>6</v>
      </c>
    </row>
    <row r="508" spans="1:11">
      <c r="A508" s="7">
        <v>1</v>
      </c>
      <c r="B508" s="18"/>
      <c r="C508" s="8" t="s">
        <v>165</v>
      </c>
      <c r="D508" s="18"/>
      <c r="E508" s="7">
        <v>1</v>
      </c>
      <c r="F508" s="18"/>
      <c r="G508" s="143">
        <v>359.44</v>
      </c>
      <c r="H508" s="143">
        <v>49819587.930500001</v>
      </c>
      <c r="I508" s="104"/>
      <c r="J508" s="143">
        <v>389.29907920388837</v>
      </c>
      <c r="K508" s="143">
        <v>53958156.32</v>
      </c>
    </row>
    <row r="509" spans="1:11">
      <c r="A509" s="7">
        <v>2</v>
      </c>
      <c r="B509" s="18"/>
      <c r="C509" s="8" t="s">
        <v>166</v>
      </c>
      <c r="D509" s="18"/>
      <c r="E509" s="7">
        <v>2</v>
      </c>
      <c r="F509" s="18"/>
      <c r="G509" s="19"/>
      <c r="H509" s="143">
        <v>13559229.783200001</v>
      </c>
      <c r="I509" s="18"/>
      <c r="J509" s="19"/>
      <c r="K509" s="144">
        <v>15276802.309999999</v>
      </c>
    </row>
    <row r="510" spans="1:11">
      <c r="A510" s="7">
        <v>3</v>
      </c>
      <c r="C510" s="8" t="s">
        <v>167</v>
      </c>
      <c r="E510" s="7">
        <v>3</v>
      </c>
      <c r="F510" s="9"/>
      <c r="G510" s="143">
        <v>52.97999999999999</v>
      </c>
      <c r="H510" s="145">
        <v>6757817.5099999998</v>
      </c>
      <c r="I510" s="105"/>
      <c r="J510" s="143">
        <v>28.82185125475517</v>
      </c>
      <c r="K510" s="145">
        <v>3676346</v>
      </c>
    </row>
    <row r="511" spans="1:11">
      <c r="A511" s="7">
        <v>4</v>
      </c>
      <c r="C511" s="8" t="s">
        <v>168</v>
      </c>
      <c r="E511" s="7">
        <v>4</v>
      </c>
      <c r="F511" s="9"/>
      <c r="G511" s="104"/>
      <c r="H511" s="145">
        <v>2173582.6938000009</v>
      </c>
      <c r="I511" s="105"/>
      <c r="J511" s="104"/>
      <c r="K511" s="145">
        <v>2071520</v>
      </c>
    </row>
    <row r="512" spans="1:11">
      <c r="A512" s="7">
        <v>5</v>
      </c>
      <c r="C512" s="8" t="s">
        <v>169</v>
      </c>
      <c r="E512" s="7">
        <v>5</v>
      </c>
      <c r="F512" s="9"/>
      <c r="G512" s="104">
        <v>412.41999999999996</v>
      </c>
      <c r="H512" s="104">
        <v>72310217.917500004</v>
      </c>
      <c r="I512" s="105"/>
      <c r="J512" s="104">
        <v>418.12093045864356</v>
      </c>
      <c r="K512" s="104">
        <v>74982824.629999995</v>
      </c>
    </row>
    <row r="513" spans="1:11">
      <c r="A513" s="7">
        <v>6</v>
      </c>
      <c r="C513" s="8" t="s">
        <v>170</v>
      </c>
      <c r="E513" s="7">
        <v>6</v>
      </c>
      <c r="F513" s="9"/>
      <c r="G513" s="143">
        <v>257.24</v>
      </c>
      <c r="H513" s="145">
        <v>17726583.890899997</v>
      </c>
      <c r="I513" s="105"/>
      <c r="J513" s="143">
        <v>257.24</v>
      </c>
      <c r="K513" s="105">
        <v>15077632.210000001</v>
      </c>
    </row>
    <row r="514" spans="1:11">
      <c r="A514" s="7">
        <v>7</v>
      </c>
      <c r="C514" s="8" t="s">
        <v>171</v>
      </c>
      <c r="E514" s="7">
        <v>7</v>
      </c>
      <c r="F514" s="9"/>
      <c r="G514" s="104"/>
      <c r="H514" s="145">
        <v>6220136.9159000013</v>
      </c>
      <c r="I514" s="105"/>
      <c r="J514" s="104"/>
      <c r="K514" s="105">
        <v>5235478.3899999997</v>
      </c>
    </row>
    <row r="515" spans="1:11" ht="12" customHeight="1">
      <c r="A515" s="7">
        <v>8</v>
      </c>
      <c r="C515" s="8" t="s">
        <v>172</v>
      </c>
      <c r="E515" s="7">
        <v>8</v>
      </c>
      <c r="F515" s="9"/>
      <c r="G515" s="104">
        <v>669.66</v>
      </c>
      <c r="H515" s="104">
        <v>96256938.724300012</v>
      </c>
      <c r="I515" s="104"/>
      <c r="J515" s="104">
        <v>675.36093045864357</v>
      </c>
      <c r="K515" s="104">
        <v>95295935.230000004</v>
      </c>
    </row>
    <row r="516" spans="1:11" s="80" customFormat="1" ht="12" customHeight="1">
      <c r="A516" s="7">
        <v>9</v>
      </c>
      <c r="B516" s="130"/>
      <c r="C516" s="130"/>
      <c r="D516" s="130"/>
      <c r="E516" s="7">
        <v>9</v>
      </c>
      <c r="F516" s="9"/>
      <c r="G516" s="104"/>
      <c r="H516" s="105"/>
      <c r="I516" s="103"/>
      <c r="J516" s="104"/>
      <c r="K516" s="105"/>
    </row>
    <row r="517" spans="1:11">
      <c r="A517" s="7">
        <v>10</v>
      </c>
      <c r="C517" s="8" t="s">
        <v>173</v>
      </c>
      <c r="E517" s="7">
        <v>10</v>
      </c>
      <c r="F517" s="9"/>
      <c r="G517" s="143">
        <v>0</v>
      </c>
      <c r="H517" s="145">
        <v>0</v>
      </c>
      <c r="I517" s="105"/>
      <c r="J517" s="143">
        <v>0</v>
      </c>
      <c r="K517" s="145">
        <v>0</v>
      </c>
    </row>
    <row r="518" spans="1:11">
      <c r="A518" s="7">
        <v>11</v>
      </c>
      <c r="C518" s="8" t="s">
        <v>174</v>
      </c>
      <c r="E518" s="7">
        <v>11</v>
      </c>
      <c r="F518" s="9"/>
      <c r="G518" s="143">
        <v>97.38</v>
      </c>
      <c r="H518" s="145">
        <v>4513562.4663999993</v>
      </c>
      <c r="I518" s="105"/>
      <c r="J518" s="143">
        <v>87.971508997746852</v>
      </c>
      <c r="K518" s="145">
        <v>4077478.96</v>
      </c>
    </row>
    <row r="519" spans="1:11">
      <c r="A519" s="7">
        <v>12</v>
      </c>
      <c r="C519" s="8" t="s">
        <v>175</v>
      </c>
      <c r="E519" s="7">
        <v>12</v>
      </c>
      <c r="F519" s="9"/>
      <c r="G519" s="104"/>
      <c r="H519" s="145">
        <v>2492867.0251999996</v>
      </c>
      <c r="I519" s="105"/>
      <c r="J519" s="104"/>
      <c r="K519" s="145">
        <v>1820370.43</v>
      </c>
    </row>
    <row r="520" spans="1:11">
      <c r="A520" s="7">
        <v>13</v>
      </c>
      <c r="C520" s="8" t="s">
        <v>176</v>
      </c>
      <c r="E520" s="7">
        <v>13</v>
      </c>
      <c r="F520" s="9"/>
      <c r="G520" s="104">
        <v>97.38</v>
      </c>
      <c r="H520" s="105">
        <v>7006429.4915999994</v>
      </c>
      <c r="I520" s="102"/>
      <c r="J520" s="104">
        <v>87.971508997746852</v>
      </c>
      <c r="K520" s="105">
        <v>5897849.3899999997</v>
      </c>
    </row>
    <row r="521" spans="1:11">
      <c r="A521" s="7">
        <v>14</v>
      </c>
      <c r="E521" s="7">
        <v>14</v>
      </c>
      <c r="F521" s="9"/>
      <c r="G521" s="106"/>
      <c r="H521" s="105"/>
      <c r="I521" s="103"/>
      <c r="J521" s="106"/>
      <c r="K521" s="105"/>
    </row>
    <row r="522" spans="1:11">
      <c r="A522" s="7">
        <v>15</v>
      </c>
      <c r="C522" s="8" t="s">
        <v>177</v>
      </c>
      <c r="E522" s="7">
        <v>15</v>
      </c>
      <c r="G522" s="107">
        <v>767.04</v>
      </c>
      <c r="H522" s="103">
        <v>103263368.2159</v>
      </c>
      <c r="I522" s="103"/>
      <c r="J522" s="107">
        <v>763.33243945639038</v>
      </c>
      <c r="K522" s="103">
        <v>101193784.62</v>
      </c>
    </row>
    <row r="523" spans="1:11">
      <c r="A523" s="7">
        <v>16</v>
      </c>
      <c r="E523" s="7">
        <v>16</v>
      </c>
      <c r="G523" s="107"/>
      <c r="H523" s="103"/>
      <c r="I523" s="103"/>
      <c r="J523" s="107"/>
      <c r="K523" s="103"/>
    </row>
    <row r="524" spans="1:11">
      <c r="A524" s="7">
        <v>17</v>
      </c>
      <c r="C524" s="8" t="s">
        <v>178</v>
      </c>
      <c r="E524" s="7">
        <v>17</v>
      </c>
      <c r="F524" s="9"/>
      <c r="G524" s="104"/>
      <c r="H524" s="145">
        <v>987916.13999999943</v>
      </c>
      <c r="I524" s="105"/>
      <c r="J524" s="104"/>
      <c r="K524" s="105">
        <v>426946</v>
      </c>
    </row>
    <row r="525" spans="1:11">
      <c r="A525" s="7">
        <v>18</v>
      </c>
      <c r="E525" s="7">
        <v>18</v>
      </c>
      <c r="F525" s="9"/>
      <c r="G525" s="104"/>
      <c r="H525" s="105"/>
      <c r="I525" s="105"/>
      <c r="J525" s="104"/>
      <c r="K525" s="105"/>
    </row>
    <row r="526" spans="1:11" s="35" customFormat="1">
      <c r="A526" s="7">
        <v>19</v>
      </c>
      <c r="B526" s="130"/>
      <c r="C526" s="8" t="s">
        <v>179</v>
      </c>
      <c r="D526" s="130"/>
      <c r="E526" s="7">
        <v>19</v>
      </c>
      <c r="F526" s="9"/>
      <c r="G526" s="104"/>
      <c r="H526" s="145">
        <v>2089272.2233</v>
      </c>
      <c r="I526" s="105"/>
      <c r="J526" s="104"/>
      <c r="K526" s="145">
        <v>1284774</v>
      </c>
    </row>
    <row r="527" spans="1:11" s="35" customFormat="1">
      <c r="A527" s="7">
        <v>20</v>
      </c>
      <c r="B527" s="130"/>
      <c r="C527" s="79" t="s">
        <v>180</v>
      </c>
      <c r="D527" s="130"/>
      <c r="E527" s="7">
        <v>20</v>
      </c>
      <c r="F527" s="9"/>
      <c r="G527" s="104"/>
      <c r="H527" s="145">
        <v>14101468.4012</v>
      </c>
      <c r="I527" s="105"/>
      <c r="J527" s="104"/>
      <c r="K527" s="145">
        <v>21813242.289999999</v>
      </c>
    </row>
    <row r="528" spans="1:11">
      <c r="A528" s="7">
        <v>21</v>
      </c>
      <c r="C528" s="79"/>
      <c r="E528" s="7">
        <v>21</v>
      </c>
      <c r="F528" s="9"/>
      <c r="G528" s="104"/>
      <c r="H528" s="105"/>
      <c r="I528" s="105"/>
      <c r="J528" s="104"/>
      <c r="K528" s="105"/>
    </row>
    <row r="529" spans="1:13">
      <c r="A529" s="7">
        <v>22</v>
      </c>
      <c r="C529" s="8"/>
      <c r="E529" s="7">
        <v>22</v>
      </c>
      <c r="G529" s="104"/>
      <c r="H529" s="105"/>
      <c r="I529" s="105"/>
      <c r="J529" s="104"/>
      <c r="K529" s="105"/>
    </row>
    <row r="530" spans="1:13">
      <c r="A530" s="7">
        <v>23</v>
      </c>
      <c r="C530" s="8" t="s">
        <v>181</v>
      </c>
      <c r="E530" s="7">
        <v>23</v>
      </c>
      <c r="G530" s="104"/>
      <c r="H530" s="145">
        <v>1837258.5199999996</v>
      </c>
      <c r="I530" s="105"/>
      <c r="J530" s="104"/>
      <c r="K530" s="145">
        <v>0</v>
      </c>
    </row>
    <row r="531" spans="1:13">
      <c r="A531" s="7">
        <v>24</v>
      </c>
      <c r="C531" s="8"/>
      <c r="E531" s="7">
        <v>24</v>
      </c>
      <c r="G531" s="104"/>
      <c r="H531" s="105"/>
      <c r="I531" s="105"/>
      <c r="J531" s="104"/>
      <c r="K531" s="105"/>
    </row>
    <row r="532" spans="1:13">
      <c r="A532" s="7"/>
      <c r="E532" s="7"/>
      <c r="F532" s="69" t="s">
        <v>6</v>
      </c>
      <c r="G532" s="81"/>
      <c r="H532" s="20"/>
      <c r="I532" s="69"/>
      <c r="J532" s="81"/>
      <c r="K532" s="20"/>
    </row>
    <row r="533" spans="1:13">
      <c r="A533" s="7">
        <v>25</v>
      </c>
      <c r="C533" s="8" t="s">
        <v>182</v>
      </c>
      <c r="E533" s="7">
        <v>25</v>
      </c>
      <c r="G533" s="103">
        <f>SUM(G522:G531)</f>
        <v>767.04</v>
      </c>
      <c r="H533" s="103">
        <f>ROUND(SUM(H522:H531),0)</f>
        <v>122279284</v>
      </c>
      <c r="I533" s="108"/>
      <c r="J533" s="103">
        <f>SUM(J522:J531)</f>
        <v>763.33243945639038</v>
      </c>
      <c r="K533" s="103">
        <f>ROUND(SUM(K522:K531),0)</f>
        <v>124718747</v>
      </c>
    </row>
    <row r="534" spans="1:13">
      <c r="F534" s="69" t="s">
        <v>6</v>
      </c>
      <c r="G534" s="19"/>
      <c r="H534" s="20"/>
      <c r="I534" s="69"/>
      <c r="J534" s="19"/>
      <c r="K534" s="20"/>
    </row>
    <row r="535" spans="1:13">
      <c r="F535" s="69"/>
      <c r="G535" s="19"/>
      <c r="H535" s="20"/>
      <c r="I535" s="69"/>
      <c r="J535" s="19"/>
      <c r="K535" s="20"/>
    </row>
    <row r="536" spans="1:13" ht="15.75">
      <c r="C536" s="82"/>
      <c r="D536" s="82"/>
      <c r="E536" s="82"/>
      <c r="F536" s="69"/>
      <c r="G536" s="19"/>
      <c r="H536" s="20"/>
      <c r="I536" s="69"/>
      <c r="J536" s="19"/>
      <c r="K536" s="20"/>
    </row>
    <row r="537" spans="1:13">
      <c r="C537" s="130" t="s">
        <v>49</v>
      </c>
      <c r="F537" s="69"/>
      <c r="G537" s="19"/>
      <c r="H537" s="20"/>
      <c r="I537" s="69"/>
      <c r="J537" s="19"/>
      <c r="K537" s="20"/>
    </row>
    <row r="538" spans="1:13">
      <c r="A538" s="8"/>
    </row>
    <row r="539" spans="1:13">
      <c r="E539" s="34"/>
      <c r="G539" s="13"/>
      <c r="H539" s="39"/>
      <c r="J539" s="13"/>
      <c r="K539" s="39"/>
    </row>
    <row r="540" spans="1:13">
      <c r="A540" s="15" t="str">
        <f>$A$83</f>
        <v xml:space="preserve">Institution No.:  </v>
      </c>
      <c r="B540" s="35"/>
      <c r="C540" s="35"/>
      <c r="D540" s="35"/>
      <c r="E540" s="36"/>
      <c r="F540" s="35"/>
      <c r="G540" s="37"/>
      <c r="H540" s="38"/>
      <c r="I540" s="35"/>
      <c r="J540" s="37"/>
      <c r="K540" s="14" t="s">
        <v>183</v>
      </c>
    </row>
    <row r="541" spans="1:13">
      <c r="A541" s="257" t="s">
        <v>184</v>
      </c>
      <c r="B541" s="257"/>
      <c r="C541" s="257"/>
      <c r="D541" s="257"/>
      <c r="E541" s="257"/>
      <c r="F541" s="257"/>
      <c r="G541" s="257"/>
      <c r="H541" s="257"/>
      <c r="I541" s="257"/>
      <c r="J541" s="257"/>
      <c r="K541" s="257"/>
      <c r="M541" s="130" t="s">
        <v>38</v>
      </c>
    </row>
    <row r="542" spans="1:13">
      <c r="A542" s="15" t="str">
        <f>$A$42</f>
        <v xml:space="preserve">NAME: </v>
      </c>
      <c r="C542" s="130" t="str">
        <f>$D$20</f>
        <v>University of Colorado</v>
      </c>
      <c r="G542" s="78"/>
      <c r="H542" s="39"/>
      <c r="J542" s="13"/>
      <c r="K542" s="17" t="str">
        <f>$K$3</f>
        <v>Due Date: October 08, 2018</v>
      </c>
    </row>
    <row r="543" spans="1:13">
      <c r="A543" s="18" t="s">
        <v>6</v>
      </c>
      <c r="B543" s="18" t="s">
        <v>6</v>
      </c>
      <c r="C543" s="18" t="s">
        <v>6</v>
      </c>
      <c r="D543" s="18" t="s">
        <v>6</v>
      </c>
      <c r="E543" s="18" t="s">
        <v>6</v>
      </c>
      <c r="F543" s="18" t="s">
        <v>6</v>
      </c>
      <c r="G543" s="19" t="s">
        <v>6</v>
      </c>
      <c r="H543" s="20" t="s">
        <v>6</v>
      </c>
      <c r="I543" s="18" t="s">
        <v>6</v>
      </c>
      <c r="J543" s="19" t="s">
        <v>6</v>
      </c>
      <c r="K543" s="20" t="s">
        <v>6</v>
      </c>
    </row>
    <row r="544" spans="1:13">
      <c r="A544" s="21" t="s">
        <v>7</v>
      </c>
      <c r="E544" s="21" t="s">
        <v>7</v>
      </c>
      <c r="F544" s="22"/>
      <c r="G544" s="23"/>
      <c r="H544" s="24" t="str">
        <f>H505</f>
        <v>2017-18</v>
      </c>
      <c r="I544" s="22"/>
      <c r="J544" s="23"/>
      <c r="K544" s="24" t="str">
        <f>K505</f>
        <v>2018-19</v>
      </c>
    </row>
    <row r="545" spans="1:11">
      <c r="A545" s="21" t="s">
        <v>9</v>
      </c>
      <c r="C545" s="25" t="s">
        <v>51</v>
      </c>
      <c r="E545" s="21" t="s">
        <v>9</v>
      </c>
      <c r="F545" s="22"/>
      <c r="G545" s="23" t="s">
        <v>11</v>
      </c>
      <c r="H545" s="24" t="s">
        <v>12</v>
      </c>
      <c r="I545" s="22"/>
      <c r="J545" s="23" t="s">
        <v>11</v>
      </c>
      <c r="K545" s="24" t="s">
        <v>13</v>
      </c>
    </row>
    <row r="546" spans="1:11">
      <c r="A546" s="18" t="s">
        <v>6</v>
      </c>
      <c r="B546" s="18" t="s">
        <v>6</v>
      </c>
      <c r="C546" s="18" t="s">
        <v>6</v>
      </c>
      <c r="D546" s="18" t="s">
        <v>6</v>
      </c>
      <c r="E546" s="18" t="s">
        <v>6</v>
      </c>
      <c r="F546" s="18" t="s">
        <v>6</v>
      </c>
      <c r="G546" s="19" t="s">
        <v>6</v>
      </c>
      <c r="H546" s="20" t="s">
        <v>6</v>
      </c>
      <c r="I546" s="18" t="s">
        <v>6</v>
      </c>
      <c r="J546" s="19" t="s">
        <v>6</v>
      </c>
      <c r="K546" s="20" t="s">
        <v>6</v>
      </c>
    </row>
    <row r="547" spans="1:11">
      <c r="A547" s="7">
        <v>1</v>
      </c>
      <c r="B547" s="18"/>
      <c r="C547" s="8" t="s">
        <v>165</v>
      </c>
      <c r="D547" s="18"/>
      <c r="E547" s="7">
        <v>1</v>
      </c>
      <c r="F547" s="18"/>
      <c r="G547" s="143">
        <v>0.22</v>
      </c>
      <c r="H547" s="145">
        <v>81843.239999999991</v>
      </c>
      <c r="I547" s="18"/>
      <c r="J547" s="143">
        <v>4.7820687450790076E-3</v>
      </c>
      <c r="K547" s="144">
        <v>1779</v>
      </c>
    </row>
    <row r="548" spans="1:11">
      <c r="A548" s="7">
        <v>2</v>
      </c>
      <c r="B548" s="18"/>
      <c r="C548" s="8" t="s">
        <v>166</v>
      </c>
      <c r="D548" s="18"/>
      <c r="E548" s="7">
        <v>2</v>
      </c>
      <c r="F548" s="18"/>
      <c r="G548" s="104"/>
      <c r="H548" s="145">
        <v>27507.859999999968</v>
      </c>
      <c r="I548" s="104"/>
      <c r="J548" s="104"/>
      <c r="K548" s="144">
        <v>207</v>
      </c>
    </row>
    <row r="549" spans="1:11">
      <c r="A549" s="7">
        <v>3</v>
      </c>
      <c r="C549" s="8" t="s">
        <v>167</v>
      </c>
      <c r="E549" s="7">
        <v>3</v>
      </c>
      <c r="F549" s="9"/>
      <c r="G549" s="143">
        <v>0</v>
      </c>
      <c r="H549" s="145">
        <v>0</v>
      </c>
      <c r="I549" s="105"/>
      <c r="J549" s="143">
        <v>0</v>
      </c>
      <c r="K549" s="145"/>
    </row>
    <row r="550" spans="1:11">
      <c r="A550" s="7">
        <v>4</v>
      </c>
      <c r="C550" s="8" t="s">
        <v>168</v>
      </c>
      <c r="E550" s="7">
        <v>4</v>
      </c>
      <c r="F550" s="9"/>
      <c r="G550" s="104"/>
      <c r="H550" s="145">
        <v>0</v>
      </c>
      <c r="I550" s="105"/>
      <c r="J550" s="104"/>
      <c r="K550" s="145"/>
    </row>
    <row r="551" spans="1:11">
      <c r="A551" s="7">
        <v>5</v>
      </c>
      <c r="C551" s="8" t="s">
        <v>169</v>
      </c>
      <c r="E551" s="7">
        <v>5</v>
      </c>
      <c r="F551" s="9"/>
      <c r="G551" s="104">
        <v>0.22</v>
      </c>
      <c r="H551" s="105">
        <v>109351.09999999996</v>
      </c>
      <c r="I551" s="105"/>
      <c r="J551" s="104">
        <v>4.7820687450790076E-3</v>
      </c>
      <c r="K551" s="104">
        <v>1986</v>
      </c>
    </row>
    <row r="552" spans="1:11">
      <c r="A552" s="7">
        <v>6</v>
      </c>
      <c r="C552" s="8" t="s">
        <v>170</v>
      </c>
      <c r="E552" s="7">
        <v>6</v>
      </c>
      <c r="F552" s="9"/>
      <c r="G552" s="104"/>
      <c r="H552" s="105"/>
      <c r="I552" s="105"/>
      <c r="J552" s="104"/>
      <c r="K552" s="105"/>
    </row>
    <row r="553" spans="1:11">
      <c r="A553" s="7">
        <v>7</v>
      </c>
      <c r="C553" s="8" t="s">
        <v>171</v>
      </c>
      <c r="E553" s="7">
        <v>7</v>
      </c>
      <c r="F553" s="9"/>
      <c r="G553" s="104"/>
      <c r="H553" s="105"/>
      <c r="I553" s="105"/>
      <c r="J553" s="104"/>
      <c r="K553" s="105"/>
    </row>
    <row r="554" spans="1:11">
      <c r="A554" s="7">
        <v>8</v>
      </c>
      <c r="C554" s="8" t="s">
        <v>185</v>
      </c>
      <c r="E554" s="7">
        <v>8</v>
      </c>
      <c r="F554" s="9"/>
      <c r="G554" s="104">
        <v>0.22</v>
      </c>
      <c r="H554" s="105">
        <v>109351.09999999996</v>
      </c>
      <c r="I554" s="104"/>
      <c r="J554" s="104">
        <v>4.7820687450790076E-3</v>
      </c>
      <c r="K554" s="104">
        <v>1986</v>
      </c>
    </row>
    <row r="555" spans="1:11">
      <c r="A555" s="7">
        <v>9</v>
      </c>
      <c r="E555" s="7">
        <v>9</v>
      </c>
      <c r="F555" s="9"/>
      <c r="G555" s="104"/>
      <c r="H555" s="105"/>
      <c r="I555" s="103"/>
      <c r="J555" s="104"/>
      <c r="K555" s="105"/>
    </row>
    <row r="556" spans="1:11">
      <c r="A556" s="7">
        <v>10</v>
      </c>
      <c r="C556" s="8" t="s">
        <v>173</v>
      </c>
      <c r="E556" s="7">
        <v>10</v>
      </c>
      <c r="F556" s="9"/>
      <c r="G556" s="143">
        <v>0</v>
      </c>
      <c r="H556" s="145">
        <v>0</v>
      </c>
      <c r="I556" s="105"/>
      <c r="J556" s="143">
        <v>0</v>
      </c>
      <c r="K556" s="145">
        <v>0</v>
      </c>
    </row>
    <row r="557" spans="1:11">
      <c r="A557" s="7">
        <v>11</v>
      </c>
      <c r="C557" s="8" t="s">
        <v>174</v>
      </c>
      <c r="E557" s="7">
        <v>11</v>
      </c>
      <c r="F557" s="9"/>
      <c r="G557" s="143">
        <v>0</v>
      </c>
      <c r="H557" s="145">
        <v>0</v>
      </c>
      <c r="I557" s="105"/>
      <c r="J557" s="143">
        <v>0</v>
      </c>
      <c r="K557" s="145"/>
    </row>
    <row r="558" spans="1:11">
      <c r="A558" s="7">
        <v>12</v>
      </c>
      <c r="C558" s="8" t="s">
        <v>175</v>
      </c>
      <c r="E558" s="7">
        <v>12</v>
      </c>
      <c r="F558" s="9"/>
      <c r="G558" s="104"/>
      <c r="H558" s="145">
        <v>0</v>
      </c>
      <c r="I558" s="105"/>
      <c r="J558" s="104"/>
      <c r="K558" s="145"/>
    </row>
    <row r="559" spans="1:11">
      <c r="A559" s="7">
        <v>13</v>
      </c>
      <c r="C559" s="8" t="s">
        <v>186</v>
      </c>
      <c r="E559" s="7">
        <v>13</v>
      </c>
      <c r="F559" s="9"/>
      <c r="G559" s="104">
        <v>0</v>
      </c>
      <c r="H559" s="105">
        <v>0</v>
      </c>
      <c r="I559" s="102"/>
      <c r="J559" s="104">
        <v>0</v>
      </c>
      <c r="K559" s="105">
        <v>0</v>
      </c>
    </row>
    <row r="560" spans="1:11">
      <c r="A560" s="7">
        <v>14</v>
      </c>
      <c r="E560" s="7">
        <v>14</v>
      </c>
      <c r="F560" s="9"/>
      <c r="G560" s="106"/>
      <c r="H560" s="105"/>
      <c r="I560" s="103"/>
      <c r="J560" s="106"/>
      <c r="K560" s="105"/>
    </row>
    <row r="561" spans="1:11">
      <c r="A561" s="7">
        <v>15</v>
      </c>
      <c r="C561" s="8" t="s">
        <v>177</v>
      </c>
      <c r="E561" s="7">
        <v>15</v>
      </c>
      <c r="G561" s="107">
        <v>0.22</v>
      </c>
      <c r="H561" s="103">
        <v>109351.09999999996</v>
      </c>
      <c r="I561" s="103"/>
      <c r="J561" s="107">
        <v>4.7820687450790076E-3</v>
      </c>
      <c r="K561" s="103">
        <v>1986</v>
      </c>
    </row>
    <row r="562" spans="1:11">
      <c r="A562" s="7">
        <v>16</v>
      </c>
      <c r="E562" s="7">
        <v>16</v>
      </c>
      <c r="G562" s="107"/>
      <c r="H562" s="103"/>
      <c r="I562" s="103"/>
      <c r="J562" s="107"/>
      <c r="K562" s="103"/>
    </row>
    <row r="563" spans="1:11" s="35" customFormat="1">
      <c r="A563" s="7">
        <v>17</v>
      </c>
      <c r="B563" s="130"/>
      <c r="C563" s="8" t="s">
        <v>178</v>
      </c>
      <c r="D563" s="130"/>
      <c r="E563" s="7">
        <v>17</v>
      </c>
      <c r="F563" s="9"/>
      <c r="G563" s="104"/>
      <c r="H563" s="145">
        <v>0</v>
      </c>
      <c r="I563" s="105"/>
      <c r="J563" s="104"/>
      <c r="K563" s="145"/>
    </row>
    <row r="564" spans="1:11" s="35" customFormat="1">
      <c r="A564" s="7">
        <v>18</v>
      </c>
      <c r="B564" s="130"/>
      <c r="C564" s="130"/>
      <c r="D564" s="130"/>
      <c r="E564" s="7">
        <v>18</v>
      </c>
      <c r="F564" s="9"/>
      <c r="G564" s="104"/>
      <c r="H564" s="105"/>
      <c r="I564" s="105"/>
      <c r="J564" s="104"/>
      <c r="K564" s="105"/>
    </row>
    <row r="565" spans="1:11">
      <c r="A565" s="7">
        <v>19</v>
      </c>
      <c r="C565" s="8" t="s">
        <v>179</v>
      </c>
      <c r="E565" s="7">
        <v>19</v>
      </c>
      <c r="F565" s="9"/>
      <c r="G565" s="104"/>
      <c r="H565" s="145">
        <v>800</v>
      </c>
      <c r="I565" s="105"/>
      <c r="J565" s="104"/>
      <c r="K565" s="145"/>
    </row>
    <row r="566" spans="1:11">
      <c r="A566" s="7">
        <v>20</v>
      </c>
      <c r="C566" s="79" t="s">
        <v>180</v>
      </c>
      <c r="E566" s="7">
        <v>20</v>
      </c>
      <c r="F566" s="9"/>
      <c r="G566" s="104"/>
      <c r="H566" s="145">
        <v>-3337.5</v>
      </c>
      <c r="I566" s="105"/>
      <c r="J566" s="104"/>
      <c r="K566" s="145">
        <v>0</v>
      </c>
    </row>
    <row r="567" spans="1:11">
      <c r="A567" s="7">
        <v>21</v>
      </c>
      <c r="C567" s="79"/>
      <c r="E567" s="7">
        <v>21</v>
      </c>
      <c r="F567" s="9"/>
      <c r="G567" s="104"/>
      <c r="H567" s="105"/>
      <c r="I567" s="105"/>
      <c r="J567" s="104"/>
      <c r="K567" s="105"/>
    </row>
    <row r="568" spans="1:11">
      <c r="A568" s="7">
        <v>22</v>
      </c>
      <c r="C568" s="8"/>
      <c r="E568" s="7">
        <v>22</v>
      </c>
      <c r="G568" s="104"/>
      <c r="H568" s="105"/>
      <c r="I568" s="105"/>
      <c r="J568" s="104"/>
      <c r="K568" s="105"/>
    </row>
    <row r="569" spans="1:11">
      <c r="A569" s="7">
        <v>23</v>
      </c>
      <c r="C569" s="8" t="s">
        <v>181</v>
      </c>
      <c r="E569" s="7">
        <v>23</v>
      </c>
      <c r="G569" s="104"/>
      <c r="H569" s="145">
        <v>6766.05</v>
      </c>
      <c r="I569" s="105"/>
      <c r="J569" s="104"/>
      <c r="K569" s="145">
        <v>0</v>
      </c>
    </row>
    <row r="570" spans="1:11">
      <c r="A570" s="7">
        <v>24</v>
      </c>
      <c r="C570" s="8"/>
      <c r="E570" s="7">
        <v>24</v>
      </c>
      <c r="G570" s="104"/>
      <c r="H570" s="105"/>
      <c r="I570" s="105"/>
      <c r="J570" s="104"/>
      <c r="K570" s="105"/>
    </row>
    <row r="571" spans="1:11">
      <c r="A571" s="7"/>
      <c r="E571" s="7"/>
      <c r="F571" s="69" t="s">
        <v>6</v>
      </c>
      <c r="G571" s="81"/>
      <c r="H571" s="20"/>
      <c r="I571" s="69"/>
      <c r="J571" s="81"/>
      <c r="K571" s="20"/>
    </row>
    <row r="572" spans="1:11">
      <c r="A572" s="7">
        <v>25</v>
      </c>
      <c r="C572" s="8" t="s">
        <v>187</v>
      </c>
      <c r="E572" s="7">
        <v>25</v>
      </c>
      <c r="G572" s="107">
        <f>SUM(G561:G570)</f>
        <v>0.22</v>
      </c>
      <c r="H572" s="107">
        <f>ROUND(SUM(H561:H570),0)</f>
        <v>113580</v>
      </c>
      <c r="I572" s="108"/>
      <c r="J572" s="107">
        <f>SUM(J561:J570)</f>
        <v>4.7820687450790076E-3</v>
      </c>
      <c r="K572" s="103">
        <f>SUM(K561:K570)</f>
        <v>1986</v>
      </c>
    </row>
    <row r="573" spans="1:11">
      <c r="F573" s="69" t="s">
        <v>6</v>
      </c>
      <c r="G573" s="19"/>
      <c r="H573" s="20"/>
      <c r="I573" s="69"/>
      <c r="J573" s="19"/>
      <c r="K573" s="20"/>
    </row>
    <row r="574" spans="1:11">
      <c r="C574" s="130" t="s">
        <v>49</v>
      </c>
      <c r="F574" s="69"/>
      <c r="G574" s="19"/>
      <c r="H574" s="20"/>
      <c r="I574" s="69"/>
      <c r="J574" s="19"/>
      <c r="K574" s="20"/>
    </row>
    <row r="575" spans="1:11">
      <c r="A575" s="8"/>
    </row>
    <row r="576" spans="1:11">
      <c r="H576" s="39"/>
      <c r="K576" s="39"/>
    </row>
    <row r="577" spans="1:11">
      <c r="A577" s="15" t="str">
        <f>$A$83</f>
        <v xml:space="preserve">Institution No.:  </v>
      </c>
      <c r="B577" s="35"/>
      <c r="C577" s="35"/>
      <c r="D577" s="35"/>
      <c r="E577" s="36"/>
      <c r="F577" s="35"/>
      <c r="G577" s="37"/>
      <c r="H577" s="38"/>
      <c r="I577" s="35"/>
      <c r="J577" s="37"/>
      <c r="K577" s="14" t="s">
        <v>188</v>
      </c>
    </row>
    <row r="578" spans="1:11">
      <c r="A578" s="257" t="s">
        <v>189</v>
      </c>
      <c r="B578" s="257"/>
      <c r="C578" s="257"/>
      <c r="D578" s="257"/>
      <c r="E578" s="257"/>
      <c r="F578" s="257"/>
      <c r="G578" s="257"/>
      <c r="H578" s="257"/>
      <c r="I578" s="257"/>
      <c r="J578" s="257"/>
      <c r="K578" s="257"/>
    </row>
    <row r="579" spans="1:11">
      <c r="A579" s="15" t="str">
        <f>$A$42</f>
        <v xml:space="preserve">NAME: </v>
      </c>
      <c r="C579" s="130" t="str">
        <f>$D$20</f>
        <v>University of Colorado</v>
      </c>
      <c r="G579" s="78"/>
      <c r="H579" s="66"/>
      <c r="J579" s="13"/>
      <c r="K579" s="17" t="str">
        <f>$K$3</f>
        <v>Due Date: October 08, 2018</v>
      </c>
    </row>
    <row r="580" spans="1:11">
      <c r="A580" s="18" t="s">
        <v>6</v>
      </c>
      <c r="B580" s="18" t="s">
        <v>6</v>
      </c>
      <c r="C580" s="18" t="s">
        <v>6</v>
      </c>
      <c r="D580" s="18" t="s">
        <v>6</v>
      </c>
      <c r="E580" s="18" t="s">
        <v>6</v>
      </c>
      <c r="F580" s="18" t="s">
        <v>6</v>
      </c>
      <c r="G580" s="19" t="s">
        <v>6</v>
      </c>
      <c r="H580" s="20" t="s">
        <v>6</v>
      </c>
      <c r="I580" s="18" t="s">
        <v>6</v>
      </c>
      <c r="J580" s="19" t="s">
        <v>6</v>
      </c>
      <c r="K580" s="20" t="s">
        <v>6</v>
      </c>
    </row>
    <row r="581" spans="1:11">
      <c r="A581" s="21" t="s">
        <v>7</v>
      </c>
      <c r="E581" s="21" t="s">
        <v>7</v>
      </c>
      <c r="F581" s="22"/>
      <c r="G581" s="23"/>
      <c r="H581" s="24" t="str">
        <f>H544</f>
        <v>2017-18</v>
      </c>
      <c r="I581" s="22"/>
      <c r="J581" s="23"/>
      <c r="K581" s="24" t="str">
        <f>K544</f>
        <v>2018-19</v>
      </c>
    </row>
    <row r="582" spans="1:11">
      <c r="A582" s="21" t="s">
        <v>9</v>
      </c>
      <c r="C582" s="25" t="s">
        <v>51</v>
      </c>
      <c r="E582" s="21" t="s">
        <v>9</v>
      </c>
      <c r="F582" s="22"/>
      <c r="G582" s="23" t="s">
        <v>11</v>
      </c>
      <c r="H582" s="24" t="s">
        <v>12</v>
      </c>
      <c r="I582" s="22"/>
      <c r="J582" s="23" t="s">
        <v>11</v>
      </c>
      <c r="K582" s="24" t="s">
        <v>13</v>
      </c>
    </row>
    <row r="583" spans="1:11">
      <c r="A583" s="18" t="s">
        <v>6</v>
      </c>
      <c r="B583" s="18" t="s">
        <v>6</v>
      </c>
      <c r="C583" s="18" t="s">
        <v>6</v>
      </c>
      <c r="D583" s="18" t="s">
        <v>6</v>
      </c>
      <c r="E583" s="18" t="s">
        <v>6</v>
      </c>
      <c r="F583" s="18" t="s">
        <v>6</v>
      </c>
      <c r="G583" s="19" t="s">
        <v>6</v>
      </c>
      <c r="H583" s="20" t="s">
        <v>6</v>
      </c>
      <c r="I583" s="18" t="s">
        <v>6</v>
      </c>
      <c r="J583" s="19" t="s">
        <v>6</v>
      </c>
      <c r="K583" s="20" t="s">
        <v>6</v>
      </c>
    </row>
    <row r="584" spans="1:11">
      <c r="A584" s="112">
        <v>1</v>
      </c>
      <c r="B584" s="113"/>
      <c r="C584" s="113" t="s">
        <v>227</v>
      </c>
      <c r="D584" s="113"/>
      <c r="E584" s="112">
        <v>1</v>
      </c>
      <c r="F584" s="114"/>
      <c r="G584" s="115"/>
      <c r="H584" s="116"/>
      <c r="I584" s="117"/>
      <c r="J584" s="118"/>
      <c r="K584" s="119"/>
    </row>
    <row r="585" spans="1:11">
      <c r="A585" s="112">
        <v>2</v>
      </c>
      <c r="B585" s="113"/>
      <c r="C585" s="113" t="s">
        <v>227</v>
      </c>
      <c r="D585" s="113"/>
      <c r="E585" s="112">
        <v>2</v>
      </c>
      <c r="F585" s="114"/>
      <c r="G585" s="115"/>
      <c r="H585" s="116"/>
      <c r="I585" s="117"/>
      <c r="J585" s="118"/>
      <c r="K585" s="116"/>
    </row>
    <row r="586" spans="1:11">
      <c r="A586" s="112">
        <v>3</v>
      </c>
      <c r="B586" s="113"/>
      <c r="C586" s="113" t="s">
        <v>227</v>
      </c>
      <c r="D586" s="113"/>
      <c r="E586" s="112">
        <v>3</v>
      </c>
      <c r="F586" s="114"/>
      <c r="G586" s="115"/>
      <c r="H586" s="116"/>
      <c r="I586" s="117"/>
      <c r="J586" s="118"/>
      <c r="K586" s="116"/>
    </row>
    <row r="587" spans="1:11">
      <c r="A587" s="112">
        <v>4</v>
      </c>
      <c r="B587" s="113"/>
      <c r="C587" s="113" t="s">
        <v>227</v>
      </c>
      <c r="D587" s="113"/>
      <c r="E587" s="112">
        <v>4</v>
      </c>
      <c r="F587" s="114"/>
      <c r="G587" s="115"/>
      <c r="H587" s="116"/>
      <c r="I587" s="120"/>
      <c r="J587" s="118"/>
      <c r="K587" s="116"/>
    </row>
    <row r="588" spans="1:11">
      <c r="A588" s="112">
        <v>5</v>
      </c>
      <c r="B588" s="113"/>
      <c r="C588" s="113" t="s">
        <v>227</v>
      </c>
      <c r="D588" s="113"/>
      <c r="E588" s="112">
        <v>5</v>
      </c>
      <c r="F588" s="114"/>
      <c r="G588" s="115"/>
      <c r="H588" s="116"/>
      <c r="I588" s="120"/>
      <c r="J588" s="118"/>
      <c r="K588" s="116"/>
    </row>
    <row r="589" spans="1:11">
      <c r="A589" s="7">
        <v>6</v>
      </c>
      <c r="C589" s="8" t="s">
        <v>190</v>
      </c>
      <c r="E589" s="7">
        <v>6</v>
      </c>
      <c r="F589" s="9"/>
      <c r="G589" s="146">
        <v>0</v>
      </c>
      <c r="H589" s="137"/>
      <c r="I589" s="29"/>
      <c r="J589" s="136"/>
      <c r="K589" s="137"/>
    </row>
    <row r="590" spans="1:11">
      <c r="A590" s="7">
        <v>7</v>
      </c>
      <c r="C590" s="8" t="s">
        <v>191</v>
      </c>
      <c r="E590" s="7">
        <v>7</v>
      </c>
      <c r="F590" s="9"/>
      <c r="G590" s="109"/>
      <c r="H590" s="137"/>
      <c r="I590" s="83"/>
      <c r="J590" s="99"/>
      <c r="K590" s="137"/>
    </row>
    <row r="591" spans="1:11">
      <c r="A591" s="7">
        <v>8</v>
      </c>
      <c r="C591" s="8" t="s">
        <v>192</v>
      </c>
      <c r="E591" s="7">
        <v>8</v>
      </c>
      <c r="F591" s="9"/>
      <c r="G591" s="109">
        <f>SUM(G589:G590)</f>
        <v>0</v>
      </c>
      <c r="H591" s="109">
        <f>SUM(H589:H590)</f>
        <v>0</v>
      </c>
      <c r="I591" s="83"/>
      <c r="J591" s="109">
        <f>SUM(J589:J590)</f>
        <v>0</v>
      </c>
      <c r="K591" s="109">
        <f>SUM(K589:K590)</f>
        <v>0</v>
      </c>
    </row>
    <row r="592" spans="1:11">
      <c r="A592" s="7">
        <v>9</v>
      </c>
      <c r="C592" s="8"/>
      <c r="E592" s="7">
        <v>9</v>
      </c>
      <c r="F592" s="9"/>
      <c r="G592" s="109"/>
      <c r="H592" s="98"/>
      <c r="I592" s="28"/>
      <c r="J592" s="99"/>
      <c r="K592" s="98"/>
    </row>
    <row r="593" spans="1:12">
      <c r="A593" s="7">
        <v>10</v>
      </c>
      <c r="C593" s="8"/>
      <c r="E593" s="7">
        <v>10</v>
      </c>
      <c r="F593" s="9"/>
      <c r="G593" s="109"/>
      <c r="H593" s="98"/>
      <c r="I593" s="29"/>
      <c r="J593" s="99"/>
      <c r="K593" s="98"/>
    </row>
    <row r="594" spans="1:12">
      <c r="A594" s="7">
        <v>11</v>
      </c>
      <c r="C594" s="8" t="s">
        <v>174</v>
      </c>
      <c r="E594" s="7">
        <v>11</v>
      </c>
      <c r="G594" s="135">
        <v>0</v>
      </c>
      <c r="H594" s="135"/>
      <c r="I594" s="28"/>
      <c r="J594" s="135"/>
      <c r="K594" s="138"/>
    </row>
    <row r="595" spans="1:12">
      <c r="A595" s="7">
        <v>12</v>
      </c>
      <c r="C595" s="8" t="s">
        <v>175</v>
      </c>
      <c r="E595" s="7">
        <v>12</v>
      </c>
      <c r="G595" s="110"/>
      <c r="H595" s="138"/>
      <c r="I595" s="29"/>
      <c r="J595" s="94"/>
      <c r="K595" s="138"/>
    </row>
    <row r="596" spans="1:12">
      <c r="A596" s="7">
        <v>13</v>
      </c>
      <c r="C596" s="8" t="s">
        <v>193</v>
      </c>
      <c r="E596" s="7">
        <v>13</v>
      </c>
      <c r="F596" s="9"/>
      <c r="G596" s="109">
        <f>SUM(G594:G595)</f>
        <v>0</v>
      </c>
      <c r="H596" s="109">
        <f>SUM(H594:H595)</f>
        <v>0</v>
      </c>
      <c r="I596" s="83"/>
      <c r="J596" s="109">
        <f>SUM(J594:J595)</f>
        <v>0</v>
      </c>
      <c r="K596" s="109">
        <f>SUM(K594:K595)</f>
        <v>0</v>
      </c>
    </row>
    <row r="597" spans="1:12">
      <c r="A597" s="7">
        <v>14</v>
      </c>
      <c r="E597" s="7">
        <v>14</v>
      </c>
      <c r="F597" s="9"/>
      <c r="G597" s="109"/>
      <c r="H597" s="98"/>
      <c r="I597" s="83"/>
      <c r="J597" s="99"/>
      <c r="K597" s="98"/>
    </row>
    <row r="598" spans="1:12">
      <c r="A598" s="7">
        <v>15</v>
      </c>
      <c r="C598" s="8" t="s">
        <v>177</v>
      </c>
      <c r="E598" s="7">
        <v>15</v>
      </c>
      <c r="F598" s="9"/>
      <c r="G598" s="109">
        <f>G591+G596</f>
        <v>0</v>
      </c>
      <c r="H598" s="109">
        <f>H591+H596</f>
        <v>0</v>
      </c>
      <c r="I598" s="83"/>
      <c r="J598" s="109">
        <f>J591+J596</f>
        <v>0</v>
      </c>
      <c r="K598" s="109">
        <f>K591+K596</f>
        <v>0</v>
      </c>
    </row>
    <row r="599" spans="1:12">
      <c r="A599" s="7">
        <v>16</v>
      </c>
      <c r="E599" s="7">
        <v>16</v>
      </c>
      <c r="F599" s="9"/>
      <c r="G599" s="109"/>
      <c r="H599" s="98"/>
      <c r="I599" s="83"/>
      <c r="J599" s="99"/>
      <c r="K599" s="98"/>
      <c r="L599" s="130" t="s">
        <v>38</v>
      </c>
    </row>
    <row r="600" spans="1:12" s="35" customFormat="1">
      <c r="A600" s="7">
        <v>17</v>
      </c>
      <c r="B600" s="130"/>
      <c r="C600" s="8" t="s">
        <v>178</v>
      </c>
      <c r="D600" s="130"/>
      <c r="E600" s="7">
        <v>17</v>
      </c>
      <c r="F600" s="9"/>
      <c r="G600" s="146">
        <v>0</v>
      </c>
      <c r="H600" s="137"/>
      <c r="I600" s="83"/>
      <c r="J600" s="136"/>
      <c r="K600" s="137"/>
    </row>
    <row r="601" spans="1:12" s="35" customFormat="1">
      <c r="A601" s="7">
        <v>18</v>
      </c>
      <c r="B601" s="130"/>
      <c r="C601" s="8"/>
      <c r="D601" s="130"/>
      <c r="E601" s="7">
        <v>18</v>
      </c>
      <c r="F601" s="9"/>
      <c r="G601" s="109"/>
      <c r="H601" s="98"/>
      <c r="I601" s="83"/>
      <c r="J601" s="99"/>
      <c r="K601" s="98"/>
    </row>
    <row r="602" spans="1:12">
      <c r="A602" s="7">
        <v>19</v>
      </c>
      <c r="C602" s="8" t="s">
        <v>179</v>
      </c>
      <c r="E602" s="7">
        <v>19</v>
      </c>
      <c r="F602" s="9"/>
      <c r="G602" s="146"/>
      <c r="H602" s="137"/>
      <c r="I602" s="83"/>
      <c r="J602" s="136"/>
      <c r="K602" s="137"/>
    </row>
    <row r="603" spans="1:12">
      <c r="A603" s="7">
        <v>20</v>
      </c>
      <c r="C603" s="8" t="s">
        <v>180</v>
      </c>
      <c r="E603" s="7">
        <v>20</v>
      </c>
      <c r="F603" s="9"/>
      <c r="G603" s="146"/>
      <c r="H603" s="137"/>
      <c r="I603" s="83"/>
      <c r="J603" s="136"/>
      <c r="K603" s="137"/>
    </row>
    <row r="604" spans="1:12">
      <c r="A604" s="7">
        <v>21</v>
      </c>
      <c r="C604" s="8"/>
      <c r="E604" s="7">
        <v>21</v>
      </c>
      <c r="F604" s="9"/>
      <c r="G604" s="109"/>
      <c r="H604" s="98"/>
      <c r="I604" s="83"/>
      <c r="J604" s="99"/>
      <c r="K604" s="98"/>
    </row>
    <row r="605" spans="1:12">
      <c r="A605" s="7">
        <v>22</v>
      </c>
      <c r="C605" s="8"/>
      <c r="E605" s="7">
        <v>22</v>
      </c>
      <c r="F605" s="9"/>
      <c r="G605" s="109"/>
      <c r="H605" s="98"/>
      <c r="I605" s="83"/>
      <c r="J605" s="99"/>
      <c r="K605" s="98"/>
    </row>
    <row r="606" spans="1:12">
      <c r="A606" s="7">
        <v>23</v>
      </c>
      <c r="C606" s="8" t="s">
        <v>194</v>
      </c>
      <c r="E606" s="7">
        <v>23</v>
      </c>
      <c r="F606" s="9"/>
      <c r="G606" s="146"/>
      <c r="H606" s="137"/>
      <c r="I606" s="83"/>
      <c r="J606" s="136"/>
      <c r="K606" s="137"/>
    </row>
    <row r="607" spans="1:12">
      <c r="A607" s="7">
        <v>24</v>
      </c>
      <c r="C607" s="8"/>
      <c r="E607" s="7">
        <v>24</v>
      </c>
      <c r="F607" s="9"/>
      <c r="G607" s="109"/>
      <c r="H607" s="98"/>
      <c r="I607" s="83"/>
      <c r="J607" s="99"/>
      <c r="K607" s="98"/>
    </row>
    <row r="608" spans="1:12">
      <c r="E608" s="34"/>
      <c r="F608" s="69" t="s">
        <v>6</v>
      </c>
      <c r="G608" s="20" t="s">
        <v>6</v>
      </c>
      <c r="H608" s="20" t="s">
        <v>6</v>
      </c>
      <c r="I608" s="69" t="s">
        <v>6</v>
      </c>
      <c r="J608" s="20" t="s">
        <v>6</v>
      </c>
      <c r="K608" s="20" t="s">
        <v>6</v>
      </c>
    </row>
    <row r="609" spans="1:11">
      <c r="A609" s="7">
        <v>25</v>
      </c>
      <c r="C609" s="8" t="s">
        <v>195</v>
      </c>
      <c r="E609" s="7">
        <v>25</v>
      </c>
      <c r="G609" s="94">
        <f>SUM(G598:G608)</f>
        <v>0</v>
      </c>
      <c r="H609" s="94">
        <f>SUM(H598:H608)</f>
        <v>0</v>
      </c>
      <c r="I609" s="95"/>
      <c r="J609" s="94">
        <f>SUM(J598:J608)</f>
        <v>0</v>
      </c>
      <c r="K609" s="94">
        <f>SUM(K598:K608)</f>
        <v>0</v>
      </c>
    </row>
    <row r="610" spans="1:11">
      <c r="E610" s="34"/>
      <c r="F610" s="69" t="s">
        <v>6</v>
      </c>
      <c r="G610" s="19" t="s">
        <v>6</v>
      </c>
      <c r="H610" s="20" t="s">
        <v>6</v>
      </c>
      <c r="I610" s="69" t="s">
        <v>6</v>
      </c>
      <c r="J610" s="19" t="s">
        <v>6</v>
      </c>
      <c r="K610" s="20" t="s">
        <v>6</v>
      </c>
    </row>
    <row r="611" spans="1:11">
      <c r="C611" s="130" t="s">
        <v>49</v>
      </c>
      <c r="E611" s="34"/>
      <c r="F611" s="69"/>
      <c r="G611" s="19"/>
      <c r="H611" s="20"/>
      <c r="I611" s="69"/>
      <c r="J611" s="19"/>
      <c r="K611" s="20"/>
    </row>
    <row r="612" spans="1:11">
      <c r="A612" s="8"/>
      <c r="H612" s="39"/>
      <c r="K612" s="39"/>
    </row>
    <row r="613" spans="1:11">
      <c r="H613" s="39"/>
      <c r="K613" s="39"/>
    </row>
    <row r="614" spans="1:11">
      <c r="A614" s="15" t="str">
        <f>$A$83</f>
        <v xml:space="preserve">Institution No.:  </v>
      </c>
      <c r="B614" s="35"/>
      <c r="C614" s="35"/>
      <c r="D614" s="35"/>
      <c r="E614" s="36"/>
      <c r="F614" s="35"/>
      <c r="G614" s="37"/>
      <c r="H614" s="38"/>
      <c r="I614" s="35"/>
      <c r="J614" s="37"/>
      <c r="K614" s="14" t="s">
        <v>196</v>
      </c>
    </row>
    <row r="615" spans="1:11">
      <c r="A615" s="257" t="s">
        <v>197</v>
      </c>
      <c r="B615" s="257"/>
      <c r="C615" s="257"/>
      <c r="D615" s="257"/>
      <c r="E615" s="257"/>
      <c r="F615" s="257"/>
      <c r="G615" s="257"/>
      <c r="H615" s="257"/>
      <c r="I615" s="257"/>
      <c r="J615" s="257"/>
      <c r="K615" s="257"/>
    </row>
    <row r="616" spans="1:11">
      <c r="A616" s="15" t="str">
        <f>$A$42</f>
        <v xml:space="preserve">NAME: </v>
      </c>
      <c r="B616" s="15"/>
      <c r="C616" s="130" t="str">
        <f>$D$20</f>
        <v>University of Colorado</v>
      </c>
      <c r="G616" s="78"/>
      <c r="H616" s="66"/>
      <c r="J616" s="13"/>
      <c r="K616" s="17" t="str">
        <f>$K$3</f>
        <v>Due Date: October 08, 2018</v>
      </c>
    </row>
    <row r="617" spans="1:11">
      <c r="A617" s="18" t="s">
        <v>6</v>
      </c>
      <c r="B617" s="18" t="s">
        <v>6</v>
      </c>
      <c r="C617" s="18" t="s">
        <v>6</v>
      </c>
      <c r="D617" s="18" t="s">
        <v>6</v>
      </c>
      <c r="E617" s="18" t="s">
        <v>6</v>
      </c>
      <c r="F617" s="18" t="s">
        <v>6</v>
      </c>
      <c r="G617" s="19" t="s">
        <v>6</v>
      </c>
      <c r="H617" s="20" t="s">
        <v>6</v>
      </c>
      <c r="I617" s="18" t="s">
        <v>6</v>
      </c>
      <c r="J617" s="19" t="s">
        <v>6</v>
      </c>
      <c r="K617" s="20" t="s">
        <v>6</v>
      </c>
    </row>
    <row r="618" spans="1:11">
      <c r="A618" s="21" t="s">
        <v>7</v>
      </c>
      <c r="E618" s="21" t="s">
        <v>7</v>
      </c>
      <c r="F618" s="22"/>
      <c r="G618" s="23"/>
      <c r="H618" s="24" t="str">
        <f>+H581</f>
        <v>2017-18</v>
      </c>
      <c r="I618" s="22"/>
      <c r="J618" s="23"/>
      <c r="K618" s="24" t="str">
        <f>+K581</f>
        <v>2018-19</v>
      </c>
    </row>
    <row r="619" spans="1:11">
      <c r="A619" s="21" t="s">
        <v>9</v>
      </c>
      <c r="C619" s="25" t="s">
        <v>51</v>
      </c>
      <c r="E619" s="21" t="s">
        <v>9</v>
      </c>
      <c r="F619" s="22"/>
      <c r="G619" s="23" t="s">
        <v>11</v>
      </c>
      <c r="H619" s="24" t="s">
        <v>12</v>
      </c>
      <c r="I619" s="22"/>
      <c r="J619" s="23" t="s">
        <v>11</v>
      </c>
      <c r="K619" s="24" t="s">
        <v>13</v>
      </c>
    </row>
    <row r="620" spans="1:11">
      <c r="A620" s="18" t="s">
        <v>6</v>
      </c>
      <c r="B620" s="18" t="s">
        <v>6</v>
      </c>
      <c r="C620" s="18" t="s">
        <v>6</v>
      </c>
      <c r="D620" s="18" t="s">
        <v>6</v>
      </c>
      <c r="E620" s="18" t="s">
        <v>6</v>
      </c>
      <c r="F620" s="18" t="s">
        <v>6</v>
      </c>
      <c r="G620" s="19" t="s">
        <v>6</v>
      </c>
      <c r="H620" s="20" t="s">
        <v>6</v>
      </c>
      <c r="I620" s="18" t="s">
        <v>6</v>
      </c>
      <c r="J620" s="84" t="s">
        <v>6</v>
      </c>
      <c r="K620" s="20" t="s">
        <v>6</v>
      </c>
    </row>
    <row r="621" spans="1:11">
      <c r="A621" s="112">
        <v>1</v>
      </c>
      <c r="B621" s="113"/>
      <c r="C621" s="113" t="s">
        <v>227</v>
      </c>
      <c r="D621" s="113"/>
      <c r="E621" s="112">
        <v>1</v>
      </c>
      <c r="F621" s="114"/>
      <c r="G621" s="115"/>
      <c r="H621" s="116"/>
      <c r="I621" s="117"/>
      <c r="J621" s="118"/>
      <c r="K621" s="119"/>
    </row>
    <row r="622" spans="1:11">
      <c r="A622" s="112">
        <v>2</v>
      </c>
      <c r="B622" s="113"/>
      <c r="C622" s="113" t="s">
        <v>227</v>
      </c>
      <c r="D622" s="113"/>
      <c r="E622" s="112">
        <v>2</v>
      </c>
      <c r="F622" s="114"/>
      <c r="G622" s="115"/>
      <c r="H622" s="116"/>
      <c r="I622" s="117"/>
      <c r="J622" s="118"/>
      <c r="K622" s="116"/>
    </row>
    <row r="623" spans="1:11">
      <c r="A623" s="112">
        <v>3</v>
      </c>
      <c r="B623" s="113"/>
      <c r="C623" s="113" t="s">
        <v>227</v>
      </c>
      <c r="D623" s="113"/>
      <c r="E623" s="112">
        <v>3</v>
      </c>
      <c r="F623" s="114"/>
      <c r="G623" s="115"/>
      <c r="H623" s="116"/>
      <c r="I623" s="117"/>
      <c r="J623" s="118"/>
      <c r="K623" s="116"/>
    </row>
    <row r="624" spans="1:11">
      <c r="A624" s="112">
        <v>4</v>
      </c>
      <c r="B624" s="113"/>
      <c r="C624" s="113" t="s">
        <v>227</v>
      </c>
      <c r="D624" s="113"/>
      <c r="E624" s="112">
        <v>4</v>
      </c>
      <c r="F624" s="114"/>
      <c r="G624" s="115"/>
      <c r="H624" s="116"/>
      <c r="I624" s="120"/>
      <c r="J624" s="118"/>
      <c r="K624" s="116"/>
    </row>
    <row r="625" spans="1:11">
      <c r="A625" s="112">
        <v>5</v>
      </c>
      <c r="B625" s="113"/>
      <c r="C625" s="113" t="s">
        <v>227</v>
      </c>
      <c r="D625" s="113"/>
      <c r="E625" s="112">
        <v>5</v>
      </c>
      <c r="F625" s="114"/>
      <c r="G625" s="118"/>
      <c r="H625" s="116"/>
      <c r="I625" s="120"/>
      <c r="J625" s="118"/>
      <c r="K625" s="116"/>
    </row>
    <row r="626" spans="1:11">
      <c r="A626" s="7">
        <v>6</v>
      </c>
      <c r="C626" s="8" t="s">
        <v>190</v>
      </c>
      <c r="E626" s="7">
        <v>6</v>
      </c>
      <c r="F626" s="9"/>
      <c r="G626" s="136">
        <v>220.47</v>
      </c>
      <c r="H626" s="137">
        <v>21714006.174400002</v>
      </c>
      <c r="I626" s="29"/>
      <c r="J626" s="143">
        <v>228.40193717352301</v>
      </c>
      <c r="K626" s="137">
        <v>22495219.640000001</v>
      </c>
    </row>
    <row r="627" spans="1:11">
      <c r="A627" s="7">
        <v>7</v>
      </c>
      <c r="C627" s="8" t="s">
        <v>191</v>
      </c>
      <c r="E627" s="7">
        <v>7</v>
      </c>
      <c r="F627" s="9"/>
      <c r="G627" s="99"/>
      <c r="H627" s="137">
        <v>6266507.4604000011</v>
      </c>
      <c r="I627" s="83"/>
      <c r="J627" s="99"/>
      <c r="K627" s="137">
        <v>6460299.9800000004</v>
      </c>
    </row>
    <row r="628" spans="1:11">
      <c r="A628" s="7">
        <v>8</v>
      </c>
      <c r="C628" s="8" t="s">
        <v>192</v>
      </c>
      <c r="E628" s="7">
        <v>8</v>
      </c>
      <c r="F628" s="9"/>
      <c r="G628" s="99">
        <v>220.47</v>
      </c>
      <c r="H628" s="99">
        <v>27980513.634800002</v>
      </c>
      <c r="I628" s="83"/>
      <c r="J628" s="109">
        <v>228.40193717352301</v>
      </c>
      <c r="K628" s="109">
        <v>28955519.620000001</v>
      </c>
    </row>
    <row r="629" spans="1:11">
      <c r="A629" s="7">
        <v>9</v>
      </c>
      <c r="C629" s="8"/>
      <c r="E629" s="7">
        <v>9</v>
      </c>
      <c r="F629" s="9"/>
      <c r="G629" s="99"/>
      <c r="H629" s="98"/>
      <c r="I629" s="28"/>
      <c r="J629" s="99"/>
      <c r="K629" s="98"/>
    </row>
    <row r="630" spans="1:11">
      <c r="A630" s="7">
        <v>10</v>
      </c>
      <c r="C630" s="8"/>
      <c r="E630" s="7">
        <v>10</v>
      </c>
      <c r="F630" s="9"/>
      <c r="G630" s="99"/>
      <c r="H630" s="98"/>
      <c r="I630" s="29"/>
      <c r="J630" s="99"/>
      <c r="K630" s="98"/>
    </row>
    <row r="631" spans="1:11">
      <c r="A631" s="7">
        <v>11</v>
      </c>
      <c r="C631" s="8" t="s">
        <v>174</v>
      </c>
      <c r="E631" s="7">
        <v>11</v>
      </c>
      <c r="G631" s="135">
        <v>26.68</v>
      </c>
      <c r="H631" s="135">
        <v>1740330.2844000005</v>
      </c>
      <c r="I631" s="28"/>
      <c r="J631" s="143">
        <v>24.341492864732217</v>
      </c>
      <c r="K631" s="138">
        <v>1587790</v>
      </c>
    </row>
    <row r="632" spans="1:11">
      <c r="A632" s="7">
        <v>12</v>
      </c>
      <c r="C632" s="8" t="s">
        <v>175</v>
      </c>
      <c r="E632" s="7">
        <v>12</v>
      </c>
      <c r="G632" s="94"/>
      <c r="H632" s="138">
        <v>718730.99839999992</v>
      </c>
      <c r="I632" s="29"/>
      <c r="J632" s="94"/>
      <c r="K632" s="138">
        <v>680168.24</v>
      </c>
    </row>
    <row r="633" spans="1:11">
      <c r="A633" s="7">
        <v>13</v>
      </c>
      <c r="C633" s="8" t="s">
        <v>193</v>
      </c>
      <c r="E633" s="7">
        <v>13</v>
      </c>
      <c r="F633" s="9"/>
      <c r="G633" s="99">
        <v>26.68</v>
      </c>
      <c r="H633" s="99">
        <v>2459061.2828000002</v>
      </c>
      <c r="I633" s="83"/>
      <c r="J633" s="109">
        <v>24.341492864732217</v>
      </c>
      <c r="K633" s="109">
        <v>2267958.2400000002</v>
      </c>
    </row>
    <row r="634" spans="1:11">
      <c r="A634" s="7">
        <v>14</v>
      </c>
      <c r="E634" s="7">
        <v>14</v>
      </c>
      <c r="F634" s="9"/>
      <c r="G634" s="99"/>
      <c r="H634" s="98"/>
      <c r="I634" s="83"/>
      <c r="J634" s="99"/>
      <c r="K634" s="98"/>
    </row>
    <row r="635" spans="1:11">
      <c r="A635" s="7">
        <v>15</v>
      </c>
      <c r="C635" s="8" t="s">
        <v>177</v>
      </c>
      <c r="E635" s="7">
        <v>15</v>
      </c>
      <c r="F635" s="9"/>
      <c r="G635" s="99">
        <v>247.15</v>
      </c>
      <c r="H635" s="109">
        <v>30439574.917600002</v>
      </c>
      <c r="I635" s="83"/>
      <c r="J635" s="109">
        <v>252.74343003825521</v>
      </c>
      <c r="K635" s="109">
        <v>31223477.859999999</v>
      </c>
    </row>
    <row r="636" spans="1:11">
      <c r="A636" s="7">
        <v>16</v>
      </c>
      <c r="E636" s="7">
        <v>16</v>
      </c>
      <c r="F636" s="9"/>
      <c r="G636" s="99"/>
      <c r="H636" s="98"/>
      <c r="I636" s="83"/>
      <c r="J636" s="99"/>
      <c r="K636" s="98"/>
    </row>
    <row r="637" spans="1:11" s="35" customFormat="1">
      <c r="A637" s="7">
        <v>17</v>
      </c>
      <c r="B637" s="130"/>
      <c r="C637" s="8" t="s">
        <v>178</v>
      </c>
      <c r="D637" s="130"/>
      <c r="E637" s="7">
        <v>17</v>
      </c>
      <c r="F637" s="9"/>
      <c r="G637" s="146"/>
      <c r="H637" s="137">
        <v>357386.67879999994</v>
      </c>
      <c r="I637" s="83"/>
      <c r="J637" s="136"/>
      <c r="K637" s="137">
        <v>206355</v>
      </c>
    </row>
    <row r="638" spans="1:11" s="35" customFormat="1">
      <c r="A638" s="7">
        <v>18</v>
      </c>
      <c r="B638" s="130"/>
      <c r="C638" s="8"/>
      <c r="D638" s="130"/>
      <c r="E638" s="7">
        <v>18</v>
      </c>
      <c r="F638" s="9"/>
      <c r="G638" s="109"/>
      <c r="H638" s="98"/>
      <c r="I638" s="83"/>
      <c r="J638" s="99"/>
      <c r="K638" s="98"/>
    </row>
    <row r="639" spans="1:11">
      <c r="A639" s="7">
        <v>19</v>
      </c>
      <c r="C639" s="8" t="s">
        <v>179</v>
      </c>
      <c r="E639" s="7">
        <v>19</v>
      </c>
      <c r="F639" s="9"/>
      <c r="G639" s="109"/>
      <c r="H639" s="137">
        <v>538927.75500000024</v>
      </c>
      <c r="I639" s="83"/>
      <c r="J639" s="99"/>
      <c r="K639" s="137">
        <v>497495</v>
      </c>
    </row>
    <row r="640" spans="1:11">
      <c r="A640" s="7">
        <v>20</v>
      </c>
      <c r="C640" s="8" t="s">
        <v>180</v>
      </c>
      <c r="E640" s="7">
        <v>20</v>
      </c>
      <c r="F640" s="9"/>
      <c r="G640" s="109"/>
      <c r="H640" s="137">
        <v>11550380.766299998</v>
      </c>
      <c r="I640" s="83"/>
      <c r="J640" s="99"/>
      <c r="K640" s="137">
        <v>10795899.74</v>
      </c>
    </row>
    <row r="641" spans="1:11">
      <c r="A641" s="7">
        <v>21</v>
      </c>
      <c r="C641" s="8"/>
      <c r="E641" s="7">
        <v>21</v>
      </c>
      <c r="F641" s="9"/>
      <c r="G641" s="109"/>
      <c r="H641" s="98"/>
      <c r="I641" s="83"/>
      <c r="J641" s="99"/>
      <c r="K641" s="98"/>
    </row>
    <row r="642" spans="1:11">
      <c r="A642" s="7">
        <v>22</v>
      </c>
      <c r="C642" s="8"/>
      <c r="E642" s="7">
        <v>22</v>
      </c>
      <c r="F642" s="9"/>
      <c r="G642" s="109"/>
      <c r="H642" s="98"/>
      <c r="I642" s="83"/>
      <c r="J642" s="99"/>
      <c r="K642" s="98"/>
    </row>
    <row r="643" spans="1:11">
      <c r="A643" s="7">
        <v>23</v>
      </c>
      <c r="C643" s="8" t="s">
        <v>194</v>
      </c>
      <c r="E643" s="7">
        <v>23</v>
      </c>
      <c r="F643" s="9"/>
      <c r="G643" s="109"/>
      <c r="H643" s="137">
        <v>361466.93</v>
      </c>
      <c r="I643" s="83"/>
      <c r="J643" s="99"/>
      <c r="K643" s="137">
        <v>0</v>
      </c>
    </row>
    <row r="644" spans="1:11">
      <c r="A644" s="7">
        <v>24</v>
      </c>
      <c r="C644" s="8"/>
      <c r="E644" s="7">
        <v>24</v>
      </c>
      <c r="F644" s="9"/>
      <c r="G644" s="109"/>
      <c r="H644" s="98"/>
      <c r="I644" s="83"/>
      <c r="J644" s="99"/>
      <c r="K644" s="98"/>
    </row>
    <row r="645" spans="1:11">
      <c r="E645" s="34"/>
      <c r="F645" s="69" t="s">
        <v>6</v>
      </c>
      <c r="G645" s="20" t="s">
        <v>6</v>
      </c>
      <c r="H645" s="20" t="s">
        <v>6</v>
      </c>
      <c r="I645" s="69" t="s">
        <v>6</v>
      </c>
      <c r="J645" s="20" t="s">
        <v>6</v>
      </c>
      <c r="K645" s="20" t="s">
        <v>6</v>
      </c>
    </row>
    <row r="646" spans="1:11">
      <c r="A646" s="7">
        <v>25</v>
      </c>
      <c r="C646" s="8" t="s">
        <v>198</v>
      </c>
      <c r="E646" s="7">
        <v>25</v>
      </c>
      <c r="G646" s="94">
        <f>SUM(G635:G645)</f>
        <v>247.15</v>
      </c>
      <c r="H646" s="94">
        <f>ROUND(SUM(H635:H645),0)</f>
        <v>43247737</v>
      </c>
      <c r="I646" s="95"/>
      <c r="J646" s="94">
        <f>SUM(J635:J645)</f>
        <v>252.74343003825521</v>
      </c>
      <c r="K646" s="94">
        <f>ROUND(SUM(K635:K645),0)</f>
        <v>42723228</v>
      </c>
    </row>
    <row r="647" spans="1:11">
      <c r="A647" s="7"/>
      <c r="C647" s="8"/>
      <c r="E647" s="7"/>
      <c r="F647" s="69" t="s">
        <v>6</v>
      </c>
      <c r="G647" s="19" t="s">
        <v>6</v>
      </c>
      <c r="H647" s="20" t="s">
        <v>6</v>
      </c>
      <c r="I647" s="69" t="s">
        <v>6</v>
      </c>
      <c r="J647" s="19" t="s">
        <v>6</v>
      </c>
      <c r="K647" s="20" t="s">
        <v>6</v>
      </c>
    </row>
    <row r="648" spans="1:11">
      <c r="A648" s="7"/>
      <c r="C648" s="130" t="s">
        <v>49</v>
      </c>
      <c r="E648" s="7"/>
      <c r="G648" s="94"/>
      <c r="H648" s="94"/>
      <c r="I648" s="95"/>
      <c r="J648" s="94"/>
      <c r="K648" s="94"/>
    </row>
    <row r="649" spans="1:11">
      <c r="E649" s="34"/>
      <c r="F649" s="69"/>
      <c r="G649" s="19"/>
      <c r="H649" s="20"/>
      <c r="I649" s="69"/>
      <c r="J649" s="19"/>
      <c r="K649" s="20"/>
    </row>
    <row r="650" spans="1:11">
      <c r="A650" s="8"/>
      <c r="H650" s="39"/>
      <c r="K650" s="39"/>
    </row>
    <row r="651" spans="1:11">
      <c r="A651" s="15" t="str">
        <f>$A$83</f>
        <v xml:space="preserve">Institution No.:  </v>
      </c>
      <c r="B651" s="35"/>
      <c r="C651" s="35"/>
      <c r="D651" s="35"/>
      <c r="E651" s="36"/>
      <c r="F651" s="35"/>
      <c r="G651" s="37"/>
      <c r="H651" s="38"/>
      <c r="I651" s="35"/>
      <c r="J651" s="37"/>
      <c r="K651" s="14" t="s">
        <v>199</v>
      </c>
    </row>
    <row r="652" spans="1:11">
      <c r="A652" s="257" t="s">
        <v>200</v>
      </c>
      <c r="B652" s="257"/>
      <c r="C652" s="257"/>
      <c r="D652" s="257"/>
      <c r="E652" s="257"/>
      <c r="F652" s="257"/>
      <c r="G652" s="257"/>
      <c r="H652" s="257"/>
      <c r="I652" s="257"/>
      <c r="J652" s="257"/>
      <c r="K652" s="257"/>
    </row>
    <row r="653" spans="1:11">
      <c r="A653" s="15" t="str">
        <f>$A$42</f>
        <v xml:space="preserve">NAME: </v>
      </c>
      <c r="C653" s="130" t="str">
        <f>$D$20</f>
        <v>University of Colorado</v>
      </c>
      <c r="G653" s="78"/>
      <c r="H653" s="66"/>
      <c r="J653" s="13"/>
      <c r="K653" s="17" t="str">
        <f>$K$3</f>
        <v>Due Date: October 08, 2018</v>
      </c>
    </row>
    <row r="654" spans="1:11">
      <c r="A654" s="18" t="s">
        <v>6</v>
      </c>
      <c r="B654" s="18" t="s">
        <v>6</v>
      </c>
      <c r="C654" s="18" t="s">
        <v>6</v>
      </c>
      <c r="D654" s="18" t="s">
        <v>6</v>
      </c>
      <c r="E654" s="18" t="s">
        <v>6</v>
      </c>
      <c r="F654" s="18" t="s">
        <v>6</v>
      </c>
      <c r="G654" s="19" t="s">
        <v>6</v>
      </c>
      <c r="H654" s="20" t="s">
        <v>6</v>
      </c>
      <c r="I654" s="18" t="s">
        <v>6</v>
      </c>
      <c r="J654" s="19" t="s">
        <v>6</v>
      </c>
      <c r="K654" s="20" t="s">
        <v>6</v>
      </c>
    </row>
    <row r="655" spans="1:11">
      <c r="A655" s="21" t="s">
        <v>7</v>
      </c>
      <c r="E655" s="21" t="s">
        <v>7</v>
      </c>
      <c r="F655" s="22"/>
      <c r="G655" s="23"/>
      <c r="H655" s="24" t="str">
        <f>+H618</f>
        <v>2017-18</v>
      </c>
      <c r="I655" s="22"/>
      <c r="J655" s="23"/>
      <c r="K655" s="24" t="str">
        <f>+K618</f>
        <v>2018-19</v>
      </c>
    </row>
    <row r="656" spans="1:11">
      <c r="A656" s="21" t="s">
        <v>9</v>
      </c>
      <c r="C656" s="25" t="s">
        <v>51</v>
      </c>
      <c r="E656" s="21" t="s">
        <v>9</v>
      </c>
      <c r="F656" s="22"/>
      <c r="G656" s="23" t="s">
        <v>11</v>
      </c>
      <c r="H656" s="24" t="s">
        <v>12</v>
      </c>
      <c r="I656" s="22"/>
      <c r="J656" s="23" t="s">
        <v>11</v>
      </c>
      <c r="K656" s="24" t="s">
        <v>13</v>
      </c>
    </row>
    <row r="657" spans="1:11">
      <c r="A657" s="18" t="s">
        <v>6</v>
      </c>
      <c r="B657" s="18" t="s">
        <v>6</v>
      </c>
      <c r="C657" s="18" t="s">
        <v>6</v>
      </c>
      <c r="D657" s="18" t="s">
        <v>6</v>
      </c>
      <c r="E657" s="18" t="s">
        <v>6</v>
      </c>
      <c r="F657" s="18" t="s">
        <v>6</v>
      </c>
      <c r="G657" s="19" t="s">
        <v>6</v>
      </c>
      <c r="H657" s="20" t="s">
        <v>6</v>
      </c>
      <c r="I657" s="18" t="s">
        <v>6</v>
      </c>
      <c r="J657" s="19" t="s">
        <v>6</v>
      </c>
      <c r="K657" s="20" t="s">
        <v>6</v>
      </c>
    </row>
    <row r="658" spans="1:11">
      <c r="A658" s="112">
        <v>1</v>
      </c>
      <c r="B658" s="113"/>
      <c r="C658" s="113" t="s">
        <v>227</v>
      </c>
      <c r="D658" s="113"/>
      <c r="E658" s="112">
        <v>1</v>
      </c>
      <c r="F658" s="114"/>
      <c r="G658" s="115"/>
      <c r="H658" s="116"/>
      <c r="I658" s="117"/>
      <c r="J658" s="118"/>
      <c r="K658" s="119"/>
    </row>
    <row r="659" spans="1:11">
      <c r="A659" s="112">
        <v>2</v>
      </c>
      <c r="B659" s="113"/>
      <c r="C659" s="113" t="s">
        <v>227</v>
      </c>
      <c r="D659" s="113"/>
      <c r="E659" s="112">
        <v>2</v>
      </c>
      <c r="F659" s="114"/>
      <c r="G659" s="115"/>
      <c r="H659" s="116"/>
      <c r="I659" s="117"/>
      <c r="J659" s="118"/>
      <c r="K659" s="116"/>
    </row>
    <row r="660" spans="1:11">
      <c r="A660" s="112">
        <v>3</v>
      </c>
      <c r="B660" s="113"/>
      <c r="C660" s="113" t="s">
        <v>227</v>
      </c>
      <c r="D660" s="113"/>
      <c r="E660" s="112">
        <v>3</v>
      </c>
      <c r="F660" s="114"/>
      <c r="G660" s="115"/>
      <c r="H660" s="116"/>
      <c r="I660" s="117"/>
      <c r="J660" s="118"/>
      <c r="K660" s="116"/>
    </row>
    <row r="661" spans="1:11">
      <c r="A661" s="112">
        <v>4</v>
      </c>
      <c r="B661" s="113"/>
      <c r="C661" s="113" t="s">
        <v>227</v>
      </c>
      <c r="D661" s="113"/>
      <c r="E661" s="112">
        <v>4</v>
      </c>
      <c r="F661" s="114"/>
      <c r="G661" s="115"/>
      <c r="H661" s="116"/>
      <c r="I661" s="120"/>
      <c r="J661" s="118"/>
      <c r="K661" s="116"/>
    </row>
    <row r="662" spans="1:11">
      <c r="A662" s="112">
        <v>5</v>
      </c>
      <c r="B662" s="113"/>
      <c r="C662" s="113" t="s">
        <v>227</v>
      </c>
      <c r="D662" s="113"/>
      <c r="E662" s="112">
        <v>5</v>
      </c>
      <c r="F662" s="114"/>
      <c r="G662" s="115"/>
      <c r="H662" s="116"/>
      <c r="I662" s="120"/>
      <c r="J662" s="118"/>
      <c r="K662" s="116"/>
    </row>
    <row r="663" spans="1:11">
      <c r="A663" s="7">
        <v>6</v>
      </c>
      <c r="C663" s="8" t="s">
        <v>190</v>
      </c>
      <c r="E663" s="7">
        <v>6</v>
      </c>
      <c r="F663" s="9"/>
      <c r="G663" s="146">
        <v>25.77</v>
      </c>
      <c r="H663" s="137">
        <v>2738310.6353999991</v>
      </c>
      <c r="I663" s="29"/>
      <c r="J663" s="143">
        <v>24.855074581433673</v>
      </c>
      <c r="K663" s="137">
        <v>2641091</v>
      </c>
    </row>
    <row r="664" spans="1:11">
      <c r="A664" s="7">
        <v>7</v>
      </c>
      <c r="C664" s="8" t="s">
        <v>191</v>
      </c>
      <c r="E664" s="7">
        <v>7</v>
      </c>
      <c r="F664" s="9"/>
      <c r="G664" s="109"/>
      <c r="H664" s="137">
        <v>763112.69580000045</v>
      </c>
      <c r="I664" s="83"/>
      <c r="J664" s="99"/>
      <c r="K664" s="137">
        <v>704902</v>
      </c>
    </row>
    <row r="665" spans="1:11">
      <c r="A665" s="7">
        <v>8</v>
      </c>
      <c r="C665" s="8" t="s">
        <v>192</v>
      </c>
      <c r="E665" s="7">
        <v>8</v>
      </c>
      <c r="F665" s="9"/>
      <c r="G665" s="109">
        <v>25.77</v>
      </c>
      <c r="H665" s="109">
        <v>3501423.3311999994</v>
      </c>
      <c r="I665" s="83"/>
      <c r="J665" s="109">
        <v>24.855074581433673</v>
      </c>
      <c r="K665" s="109">
        <v>3345993</v>
      </c>
    </row>
    <row r="666" spans="1:11">
      <c r="A666" s="7">
        <v>9</v>
      </c>
      <c r="C666" s="8"/>
      <c r="E666" s="7">
        <v>9</v>
      </c>
      <c r="F666" s="9"/>
      <c r="G666" s="109"/>
      <c r="H666" s="98"/>
      <c r="I666" s="28"/>
      <c r="J666" s="99"/>
      <c r="K666" s="98"/>
    </row>
    <row r="667" spans="1:11">
      <c r="A667" s="7">
        <v>10</v>
      </c>
      <c r="C667" s="8"/>
      <c r="E667" s="7">
        <v>10</v>
      </c>
      <c r="F667" s="9"/>
      <c r="G667" s="109"/>
      <c r="H667" s="98"/>
      <c r="I667" s="29"/>
      <c r="J667" s="99"/>
      <c r="K667" s="98"/>
    </row>
    <row r="668" spans="1:11">
      <c r="A668" s="7">
        <v>11</v>
      </c>
      <c r="C668" s="8" t="s">
        <v>174</v>
      </c>
      <c r="E668" s="7">
        <v>11</v>
      </c>
      <c r="G668" s="135">
        <v>1</v>
      </c>
      <c r="H668" s="135">
        <v>55461.52</v>
      </c>
      <c r="I668" s="28"/>
      <c r="J668" s="135">
        <v>0</v>
      </c>
      <c r="K668" s="138">
        <v>0</v>
      </c>
    </row>
    <row r="669" spans="1:11">
      <c r="A669" s="7">
        <v>12</v>
      </c>
      <c r="C669" s="8" t="s">
        <v>175</v>
      </c>
      <c r="E669" s="7">
        <v>12</v>
      </c>
      <c r="G669" s="110"/>
      <c r="H669" s="138">
        <v>20839.3266</v>
      </c>
      <c r="I669" s="29"/>
      <c r="J669" s="94"/>
      <c r="K669" s="138">
        <v>0</v>
      </c>
    </row>
    <row r="670" spans="1:11">
      <c r="A670" s="7">
        <v>13</v>
      </c>
      <c r="C670" s="8" t="s">
        <v>193</v>
      </c>
      <c r="E670" s="7">
        <v>13</v>
      </c>
      <c r="F670" s="9"/>
      <c r="G670" s="109">
        <v>1</v>
      </c>
      <c r="H670" s="109">
        <v>76300.84659999999</v>
      </c>
      <c r="I670" s="83"/>
      <c r="J670" s="109">
        <v>0</v>
      </c>
      <c r="K670" s="109">
        <v>0</v>
      </c>
    </row>
    <row r="671" spans="1:11">
      <c r="A671" s="7">
        <v>14</v>
      </c>
      <c r="E671" s="7">
        <v>14</v>
      </c>
      <c r="F671" s="9"/>
      <c r="G671" s="109"/>
      <c r="H671" s="98"/>
      <c r="I671" s="83"/>
      <c r="J671" s="99"/>
      <c r="K671" s="98"/>
    </row>
    <row r="672" spans="1:11">
      <c r="A672" s="7">
        <v>15</v>
      </c>
      <c r="C672" s="8" t="s">
        <v>177</v>
      </c>
      <c r="E672" s="7">
        <v>15</v>
      </c>
      <c r="F672" s="9"/>
      <c r="G672" s="109">
        <v>26.77</v>
      </c>
      <c r="H672" s="109">
        <v>3577724.1777999992</v>
      </c>
      <c r="I672" s="83"/>
      <c r="J672" s="109">
        <v>24.855074581433673</v>
      </c>
      <c r="K672" s="109">
        <v>3345993</v>
      </c>
    </row>
    <row r="673" spans="1:11">
      <c r="A673" s="7">
        <v>16</v>
      </c>
      <c r="E673" s="7">
        <v>16</v>
      </c>
      <c r="F673" s="9"/>
      <c r="G673" s="109"/>
      <c r="H673" s="98"/>
      <c r="I673" s="83"/>
      <c r="J673" s="99"/>
      <c r="K673" s="98"/>
    </row>
    <row r="674" spans="1:11" s="35" customFormat="1">
      <c r="A674" s="7">
        <v>17</v>
      </c>
      <c r="B674" s="130"/>
      <c r="C674" s="8" t="s">
        <v>178</v>
      </c>
      <c r="D674" s="130"/>
      <c r="E674" s="7">
        <v>17</v>
      </c>
      <c r="F674" s="9"/>
      <c r="G674" s="109"/>
      <c r="H674" s="137">
        <v>21439.250599999996</v>
      </c>
      <c r="I674" s="83"/>
      <c r="J674" s="99"/>
      <c r="K674" s="137">
        <v>15144</v>
      </c>
    </row>
    <row r="675" spans="1:11" s="35" customFormat="1">
      <c r="A675" s="7">
        <v>18</v>
      </c>
      <c r="B675" s="130"/>
      <c r="C675" s="8"/>
      <c r="D675" s="130"/>
      <c r="E675" s="7">
        <v>18</v>
      </c>
      <c r="F675" s="9"/>
      <c r="G675" s="109"/>
      <c r="H675" s="98"/>
      <c r="I675" s="83"/>
      <c r="J675" s="99"/>
      <c r="K675" s="98"/>
    </row>
    <row r="676" spans="1:11">
      <c r="A676" s="7">
        <v>19</v>
      </c>
      <c r="C676" s="8" t="s">
        <v>179</v>
      </c>
      <c r="E676" s="7">
        <v>19</v>
      </c>
      <c r="F676" s="9"/>
      <c r="G676" s="109"/>
      <c r="H676" s="137">
        <v>30383.272999999997</v>
      </c>
      <c r="I676" s="83"/>
      <c r="J676" s="99"/>
      <c r="K676" s="137">
        <v>22050</v>
      </c>
    </row>
    <row r="677" spans="1:11">
      <c r="A677" s="7">
        <v>20</v>
      </c>
      <c r="C677" s="8" t="s">
        <v>180</v>
      </c>
      <c r="E677" s="7">
        <v>20</v>
      </c>
      <c r="F677" s="9"/>
      <c r="G677" s="109"/>
      <c r="H677" s="137">
        <v>460566.53272000002</v>
      </c>
      <c r="I677" s="83"/>
      <c r="J677" s="99"/>
      <c r="K677" s="137">
        <v>567389.25</v>
      </c>
    </row>
    <row r="678" spans="1:11">
      <c r="A678" s="7">
        <v>21</v>
      </c>
      <c r="C678" s="8"/>
      <c r="E678" s="7">
        <v>21</v>
      </c>
      <c r="F678" s="9"/>
      <c r="G678" s="109"/>
      <c r="H678" s="98"/>
      <c r="I678" s="83"/>
      <c r="J678" s="99"/>
      <c r="K678" s="98"/>
    </row>
    <row r="679" spans="1:11">
      <c r="A679" s="7">
        <v>22</v>
      </c>
      <c r="C679" s="8"/>
      <c r="E679" s="7">
        <v>22</v>
      </c>
      <c r="F679" s="9"/>
      <c r="G679" s="109"/>
      <c r="H679" s="98"/>
      <c r="I679" s="83"/>
      <c r="J679" s="99"/>
      <c r="K679" s="98"/>
    </row>
    <row r="680" spans="1:11">
      <c r="A680" s="7">
        <v>23</v>
      </c>
      <c r="C680" s="8" t="s">
        <v>194</v>
      </c>
      <c r="E680" s="7">
        <v>23</v>
      </c>
      <c r="F680" s="9"/>
      <c r="G680" s="109"/>
      <c r="H680" s="137"/>
      <c r="I680" s="83"/>
      <c r="J680" s="99"/>
      <c r="K680" s="137"/>
    </row>
    <row r="681" spans="1:11">
      <c r="A681" s="7">
        <v>24</v>
      </c>
      <c r="C681" s="8"/>
      <c r="E681" s="7">
        <v>24</v>
      </c>
      <c r="F681" s="9"/>
      <c r="G681" s="109"/>
      <c r="H681" s="98"/>
      <c r="I681" s="83"/>
      <c r="J681" s="99"/>
      <c r="K681" s="98"/>
    </row>
    <row r="682" spans="1:11">
      <c r="E682" s="34"/>
      <c r="F682" s="69" t="s">
        <v>6</v>
      </c>
      <c r="G682" s="20" t="s">
        <v>6</v>
      </c>
      <c r="H682" s="20" t="s">
        <v>6</v>
      </c>
      <c r="I682" s="69" t="s">
        <v>6</v>
      </c>
      <c r="J682" s="20" t="s">
        <v>6</v>
      </c>
      <c r="K682" s="20" t="s">
        <v>6</v>
      </c>
    </row>
    <row r="683" spans="1:11">
      <c r="A683" s="7">
        <v>25</v>
      </c>
      <c r="C683" s="8" t="s">
        <v>201</v>
      </c>
      <c r="E683" s="7">
        <v>25</v>
      </c>
      <c r="G683" s="94">
        <f>SUM(G672:G682)</f>
        <v>26.77</v>
      </c>
      <c r="H683" s="94">
        <f>ROUND(SUM(H672:H682),0)</f>
        <v>4090113</v>
      </c>
      <c r="I683" s="95"/>
      <c r="J683" s="94">
        <f>SUM(J672:J682)</f>
        <v>24.855074581433673</v>
      </c>
      <c r="K683" s="94">
        <f>ROUND(SUM(K672:K682),0)</f>
        <v>3950576</v>
      </c>
    </row>
    <row r="684" spans="1:11">
      <c r="E684" s="34"/>
      <c r="F684" s="69" t="s">
        <v>6</v>
      </c>
      <c r="G684" s="19" t="s">
        <v>6</v>
      </c>
      <c r="H684" s="20" t="s">
        <v>6</v>
      </c>
      <c r="I684" s="69" t="s">
        <v>6</v>
      </c>
      <c r="J684" s="19" t="s">
        <v>6</v>
      </c>
      <c r="K684" s="20" t="s">
        <v>6</v>
      </c>
    </row>
    <row r="685" spans="1:11">
      <c r="C685" s="130" t="s">
        <v>49</v>
      </c>
      <c r="E685" s="34"/>
      <c r="F685" s="69"/>
      <c r="G685" s="19"/>
      <c r="H685" s="20"/>
      <c r="I685" s="69"/>
      <c r="J685" s="19"/>
      <c r="K685" s="20"/>
    </row>
    <row r="687" spans="1:11">
      <c r="A687" s="8"/>
    </row>
    <row r="688" spans="1:11">
      <c r="A688" s="15" t="str">
        <f>$A$83</f>
        <v xml:space="preserve">Institution No.:  </v>
      </c>
      <c r="B688" s="35"/>
      <c r="C688" s="35"/>
      <c r="D688" s="35"/>
      <c r="E688" s="36"/>
      <c r="F688" s="35"/>
      <c r="G688" s="37"/>
      <c r="H688" s="38"/>
      <c r="I688" s="35"/>
      <c r="J688" s="37"/>
      <c r="K688" s="14" t="s">
        <v>202</v>
      </c>
    </row>
    <row r="689" spans="1:14">
      <c r="A689" s="257" t="s">
        <v>203</v>
      </c>
      <c r="B689" s="257"/>
      <c r="C689" s="257"/>
      <c r="D689" s="257"/>
      <c r="E689" s="257"/>
      <c r="F689" s="257"/>
      <c r="G689" s="257"/>
      <c r="H689" s="257"/>
      <c r="I689" s="257"/>
      <c r="J689" s="257"/>
      <c r="K689" s="257"/>
    </row>
    <row r="690" spans="1:14">
      <c r="A690" s="15" t="str">
        <f>$A$42</f>
        <v xml:space="preserve">NAME: </v>
      </c>
      <c r="C690" s="130" t="str">
        <f>$D$20</f>
        <v>University of Colorado</v>
      </c>
      <c r="F690" s="71"/>
      <c r="G690" s="65"/>
      <c r="H690" s="39"/>
      <c r="J690" s="13"/>
      <c r="K690" s="17" t="str">
        <f>$K$3</f>
        <v>Due Date: October 08, 2018</v>
      </c>
    </row>
    <row r="691" spans="1:14">
      <c r="A691" s="18" t="s">
        <v>6</v>
      </c>
      <c r="B691" s="18" t="s">
        <v>6</v>
      </c>
      <c r="C691" s="18" t="s">
        <v>6</v>
      </c>
      <c r="D691" s="18" t="s">
        <v>6</v>
      </c>
      <c r="E691" s="18" t="s">
        <v>6</v>
      </c>
      <c r="F691" s="18" t="s">
        <v>6</v>
      </c>
      <c r="G691" s="19" t="s">
        <v>6</v>
      </c>
      <c r="H691" s="20" t="s">
        <v>6</v>
      </c>
      <c r="I691" s="18" t="s">
        <v>6</v>
      </c>
      <c r="J691" s="19" t="s">
        <v>6</v>
      </c>
      <c r="K691" s="20" t="s">
        <v>6</v>
      </c>
    </row>
    <row r="692" spans="1:14">
      <c r="A692" s="21" t="s">
        <v>7</v>
      </c>
      <c r="E692" s="21" t="s">
        <v>7</v>
      </c>
      <c r="F692" s="22"/>
      <c r="G692" s="23"/>
      <c r="H692" s="24" t="str">
        <f>H655</f>
        <v>2017-18</v>
      </c>
      <c r="I692" s="22"/>
      <c r="J692" s="23"/>
      <c r="K692" s="24" t="str">
        <f>K655</f>
        <v>2018-19</v>
      </c>
    </row>
    <row r="693" spans="1:14">
      <c r="A693" s="21" t="s">
        <v>9</v>
      </c>
      <c r="C693" s="25" t="s">
        <v>51</v>
      </c>
      <c r="E693" s="21" t="s">
        <v>9</v>
      </c>
      <c r="F693" s="22"/>
      <c r="G693" s="23" t="s">
        <v>11</v>
      </c>
      <c r="H693" s="24" t="s">
        <v>12</v>
      </c>
      <c r="I693" s="22"/>
      <c r="J693" s="23" t="s">
        <v>11</v>
      </c>
      <c r="K693" s="24" t="s">
        <v>13</v>
      </c>
    </row>
    <row r="694" spans="1:14">
      <c r="A694" s="18" t="s">
        <v>6</v>
      </c>
      <c r="B694" s="18" t="s">
        <v>6</v>
      </c>
      <c r="C694" s="18" t="s">
        <v>6</v>
      </c>
      <c r="D694" s="18" t="s">
        <v>6</v>
      </c>
      <c r="E694" s="18" t="s">
        <v>6</v>
      </c>
      <c r="F694" s="18" t="s">
        <v>6</v>
      </c>
      <c r="G694" s="19" t="s">
        <v>6</v>
      </c>
      <c r="H694" s="20" t="s">
        <v>6</v>
      </c>
      <c r="I694" s="18" t="s">
        <v>6</v>
      </c>
      <c r="J694" s="19" t="s">
        <v>6</v>
      </c>
      <c r="K694" s="20" t="s">
        <v>6</v>
      </c>
    </row>
    <row r="695" spans="1:14">
      <c r="A695" s="112">
        <v>1</v>
      </c>
      <c r="B695" s="113"/>
      <c r="C695" s="113" t="s">
        <v>227</v>
      </c>
      <c r="D695" s="113"/>
      <c r="E695" s="112">
        <v>1</v>
      </c>
      <c r="F695" s="114"/>
      <c r="G695" s="115"/>
      <c r="H695" s="116"/>
      <c r="I695" s="117"/>
      <c r="J695" s="118"/>
      <c r="K695" s="119"/>
    </row>
    <row r="696" spans="1:14">
      <c r="A696" s="112">
        <v>2</v>
      </c>
      <c r="B696" s="113"/>
      <c r="C696" s="113" t="s">
        <v>227</v>
      </c>
      <c r="D696" s="113"/>
      <c r="E696" s="112">
        <v>2</v>
      </c>
      <c r="F696" s="114"/>
      <c r="G696" s="115"/>
      <c r="H696" s="116"/>
      <c r="I696" s="117"/>
      <c r="J696" s="118"/>
      <c r="K696" s="116"/>
    </row>
    <row r="697" spans="1:14">
      <c r="A697" s="112">
        <v>3</v>
      </c>
      <c r="B697" s="113"/>
      <c r="C697" s="113" t="s">
        <v>227</v>
      </c>
      <c r="D697" s="113"/>
      <c r="E697" s="112">
        <v>3</v>
      </c>
      <c r="F697" s="114"/>
      <c r="G697" s="115"/>
      <c r="H697" s="116"/>
      <c r="I697" s="117"/>
      <c r="J697" s="118"/>
      <c r="K697" s="116"/>
    </row>
    <row r="698" spans="1:14">
      <c r="A698" s="112">
        <v>4</v>
      </c>
      <c r="B698" s="113"/>
      <c r="C698" s="113" t="s">
        <v>227</v>
      </c>
      <c r="D698" s="113"/>
      <c r="E698" s="112">
        <v>4</v>
      </c>
      <c r="F698" s="114"/>
      <c r="G698" s="115"/>
      <c r="H698" s="116"/>
      <c r="I698" s="120"/>
      <c r="J698" s="118"/>
      <c r="K698" s="116"/>
    </row>
    <row r="699" spans="1:14">
      <c r="A699" s="112">
        <v>5</v>
      </c>
      <c r="B699" s="113"/>
      <c r="C699" s="113" t="s">
        <v>227</v>
      </c>
      <c r="D699" s="113"/>
      <c r="E699" s="112">
        <v>5</v>
      </c>
      <c r="F699" s="114"/>
      <c r="G699" s="118"/>
      <c r="H699" s="116"/>
      <c r="I699" s="120"/>
      <c r="J699" s="118"/>
      <c r="K699" s="116"/>
      <c r="N699" s="137"/>
    </row>
    <row r="700" spans="1:14">
      <c r="A700" s="7">
        <v>6</v>
      </c>
      <c r="C700" s="8" t="s">
        <v>190</v>
      </c>
      <c r="E700" s="7">
        <v>6</v>
      </c>
      <c r="F700" s="9"/>
      <c r="G700" s="136">
        <v>207.58</v>
      </c>
      <c r="H700" s="137">
        <v>18638080.248599999</v>
      </c>
      <c r="I700" s="29"/>
      <c r="J700" s="143">
        <v>223.33834146999521</v>
      </c>
      <c r="K700" s="137">
        <v>20052981.649999999</v>
      </c>
      <c r="N700" s="137"/>
    </row>
    <row r="701" spans="1:14">
      <c r="A701" s="7">
        <v>7</v>
      </c>
      <c r="C701" s="8" t="s">
        <v>191</v>
      </c>
      <c r="E701" s="7">
        <v>7</v>
      </c>
      <c r="F701" s="9"/>
      <c r="G701" s="99"/>
      <c r="H701" s="137">
        <v>6206290.58350001</v>
      </c>
      <c r="I701" s="83"/>
      <c r="J701" s="99"/>
      <c r="K701" s="137">
        <v>6790040.8399999999</v>
      </c>
      <c r="N701" s="162"/>
    </row>
    <row r="702" spans="1:14">
      <c r="A702" s="7">
        <v>8</v>
      </c>
      <c r="C702" s="8" t="s">
        <v>192</v>
      </c>
      <c r="E702" s="7">
        <v>8</v>
      </c>
      <c r="F702" s="9"/>
      <c r="G702" s="99">
        <v>207.58</v>
      </c>
      <c r="H702" s="99">
        <v>24844370.832100008</v>
      </c>
      <c r="I702" s="83"/>
      <c r="J702" s="109">
        <v>223.33834146999521</v>
      </c>
      <c r="K702" s="109">
        <v>26843022.489999998</v>
      </c>
      <c r="N702" s="2"/>
    </row>
    <row r="703" spans="1:14">
      <c r="A703" s="7">
        <v>9</v>
      </c>
      <c r="C703" s="8"/>
      <c r="E703" s="7">
        <v>9</v>
      </c>
      <c r="F703" s="9"/>
      <c r="G703" s="109"/>
      <c r="H703" s="98"/>
      <c r="I703" s="28"/>
      <c r="J703" s="99"/>
      <c r="K703" s="98"/>
      <c r="N703" s="137"/>
    </row>
    <row r="704" spans="1:14">
      <c r="A704" s="7">
        <v>10</v>
      </c>
      <c r="C704" s="8"/>
      <c r="E704" s="7">
        <v>10</v>
      </c>
      <c r="F704" s="9"/>
      <c r="G704" s="109"/>
      <c r="H704" s="98"/>
      <c r="I704" s="29"/>
      <c r="J704" s="99"/>
      <c r="K704" s="98"/>
      <c r="N704" s="162"/>
    </row>
    <row r="705" spans="1:15">
      <c r="A705" s="7">
        <v>11</v>
      </c>
      <c r="C705" s="8" t="s">
        <v>174</v>
      </c>
      <c r="E705" s="7">
        <v>11</v>
      </c>
      <c r="G705" s="135">
        <v>26.35</v>
      </c>
      <c r="H705" s="135">
        <v>1345947.2869000002</v>
      </c>
      <c r="I705" s="28"/>
      <c r="J705" s="143">
        <v>27.918736117852045</v>
      </c>
      <c r="K705" s="138">
        <v>1426077.69</v>
      </c>
      <c r="N705" s="167"/>
      <c r="O705" s="167"/>
    </row>
    <row r="706" spans="1:15">
      <c r="A706" s="7">
        <v>12</v>
      </c>
      <c r="C706" s="8" t="s">
        <v>175</v>
      </c>
      <c r="E706" s="7">
        <v>12</v>
      </c>
      <c r="G706" s="110"/>
      <c r="H706" s="138">
        <v>561287.92420000001</v>
      </c>
      <c r="I706" s="29"/>
      <c r="J706" s="94"/>
      <c r="K706" s="138">
        <v>508415.60000000003</v>
      </c>
    </row>
    <row r="707" spans="1:15">
      <c r="A707" s="7">
        <v>13</v>
      </c>
      <c r="C707" s="8" t="s">
        <v>193</v>
      </c>
      <c r="E707" s="7">
        <v>13</v>
      </c>
      <c r="F707" s="9"/>
      <c r="G707" s="99">
        <v>26.35</v>
      </c>
      <c r="H707" s="109">
        <v>1907235.2111000002</v>
      </c>
      <c r="I707" s="83"/>
      <c r="J707" s="109">
        <v>27.918736117852045</v>
      </c>
      <c r="K707" s="109">
        <v>1934493.29</v>
      </c>
    </row>
    <row r="708" spans="1:15">
      <c r="A708" s="7">
        <v>14</v>
      </c>
      <c r="E708" s="7">
        <v>14</v>
      </c>
      <c r="F708" s="9"/>
      <c r="G708" s="99"/>
      <c r="H708" s="98"/>
      <c r="I708" s="83"/>
      <c r="J708" s="99"/>
      <c r="K708" s="98"/>
    </row>
    <row r="709" spans="1:15">
      <c r="A709" s="7">
        <v>15</v>
      </c>
      <c r="C709" s="8" t="s">
        <v>177</v>
      </c>
      <c r="E709" s="7">
        <v>15</v>
      </c>
      <c r="F709" s="9"/>
      <c r="G709" s="99">
        <v>233.93</v>
      </c>
      <c r="H709" s="109">
        <v>26751606.043200009</v>
      </c>
      <c r="I709" s="83"/>
      <c r="J709" s="109">
        <v>251.25707758784725</v>
      </c>
      <c r="K709" s="109">
        <v>28777515.779999997</v>
      </c>
    </row>
    <row r="710" spans="1:15">
      <c r="A710" s="7">
        <v>16</v>
      </c>
      <c r="E710" s="7">
        <v>16</v>
      </c>
      <c r="F710" s="9"/>
      <c r="G710" s="109"/>
      <c r="H710" s="98"/>
      <c r="I710" s="83"/>
      <c r="J710" s="99"/>
      <c r="K710" s="98"/>
    </row>
    <row r="711" spans="1:15" s="35" customFormat="1">
      <c r="A711" s="7">
        <v>17</v>
      </c>
      <c r="B711" s="130"/>
      <c r="C711" s="8" t="s">
        <v>178</v>
      </c>
      <c r="D711" s="130"/>
      <c r="E711" s="7">
        <v>17</v>
      </c>
      <c r="F711" s="9"/>
      <c r="G711" s="109"/>
      <c r="H711" s="137">
        <v>269472.19160000002</v>
      </c>
      <c r="I711" s="83"/>
      <c r="J711" s="99"/>
      <c r="K711" s="137">
        <v>208836.3</v>
      </c>
    </row>
    <row r="712" spans="1:15" s="35" customFormat="1">
      <c r="A712" s="7">
        <v>18</v>
      </c>
      <c r="B712" s="130"/>
      <c r="C712" s="8"/>
      <c r="D712" s="130"/>
      <c r="E712" s="7">
        <v>18</v>
      </c>
      <c r="F712" s="9"/>
      <c r="G712" s="109"/>
      <c r="H712" s="98"/>
      <c r="I712" s="83"/>
      <c r="J712" s="99"/>
      <c r="K712" s="98"/>
    </row>
    <row r="713" spans="1:15">
      <c r="A713" s="7">
        <v>19</v>
      </c>
      <c r="C713" s="8" t="s">
        <v>179</v>
      </c>
      <c r="E713" s="7">
        <v>19</v>
      </c>
      <c r="F713" s="9"/>
      <c r="G713" s="109"/>
      <c r="H713" s="137">
        <v>125662.10589999992</v>
      </c>
      <c r="I713" s="83"/>
      <c r="J713" s="99"/>
      <c r="K713" s="137"/>
    </row>
    <row r="714" spans="1:15">
      <c r="A714" s="7">
        <v>20</v>
      </c>
      <c r="C714" s="8" t="s">
        <v>180</v>
      </c>
      <c r="E714" s="7">
        <v>20</v>
      </c>
      <c r="F714" s="9"/>
      <c r="G714" s="109"/>
      <c r="H714" s="137">
        <v>7390682.5498400088</v>
      </c>
      <c r="I714" s="83"/>
      <c r="J714" s="99"/>
      <c r="K714" s="137">
        <v>7350524.8499999987</v>
      </c>
      <c r="L714" s="187"/>
    </row>
    <row r="715" spans="1:15">
      <c r="A715" s="7">
        <v>21</v>
      </c>
      <c r="C715" s="8"/>
      <c r="E715" s="7">
        <v>21</v>
      </c>
      <c r="F715" s="9"/>
      <c r="G715" s="109"/>
      <c r="H715" s="98"/>
      <c r="I715" s="83"/>
      <c r="J715" s="99"/>
      <c r="K715" s="98"/>
    </row>
    <row r="716" spans="1:15">
      <c r="A716" s="7">
        <v>22</v>
      </c>
      <c r="C716" s="8"/>
      <c r="E716" s="7">
        <v>22</v>
      </c>
      <c r="F716" s="9"/>
      <c r="G716" s="109"/>
      <c r="H716" s="98"/>
      <c r="I716" s="83"/>
      <c r="J716" s="99"/>
      <c r="K716" s="98"/>
    </row>
    <row r="717" spans="1:15">
      <c r="A717" s="7">
        <v>23</v>
      </c>
      <c r="C717" s="8" t="s">
        <v>194</v>
      </c>
      <c r="E717" s="7">
        <v>23</v>
      </c>
      <c r="F717" s="9"/>
      <c r="G717" s="109"/>
      <c r="H717" s="137">
        <v>179839.5036</v>
      </c>
      <c r="I717" s="83"/>
      <c r="J717" s="99"/>
      <c r="K717" s="137"/>
    </row>
    <row r="718" spans="1:15">
      <c r="A718" s="7">
        <v>24</v>
      </c>
      <c r="C718" s="8"/>
      <c r="E718" s="7">
        <v>24</v>
      </c>
      <c r="F718" s="9"/>
      <c r="G718" s="109"/>
      <c r="H718" s="98"/>
      <c r="I718" s="83"/>
      <c r="J718" s="99"/>
      <c r="K718" s="98"/>
    </row>
    <row r="719" spans="1:15">
      <c r="E719" s="34"/>
      <c r="F719" s="69" t="s">
        <v>6</v>
      </c>
      <c r="G719" s="20" t="s">
        <v>6</v>
      </c>
      <c r="H719" s="20" t="s">
        <v>6</v>
      </c>
      <c r="I719" s="69" t="s">
        <v>6</v>
      </c>
      <c r="J719" s="20" t="s">
        <v>6</v>
      </c>
      <c r="K719" s="20" t="s">
        <v>6</v>
      </c>
    </row>
    <row r="720" spans="1:15">
      <c r="A720" s="7">
        <v>25</v>
      </c>
      <c r="C720" s="8" t="s">
        <v>204</v>
      </c>
      <c r="E720" s="7">
        <v>25</v>
      </c>
      <c r="G720" s="94">
        <f>SUM(G709:G719)</f>
        <v>233.93</v>
      </c>
      <c r="H720" s="94">
        <f>ROUND(SUM(H709:H719),0)</f>
        <v>34717262</v>
      </c>
      <c r="I720" s="95"/>
      <c r="J720" s="94">
        <f>SUM(J709:J719)</f>
        <v>251.25707758784725</v>
      </c>
      <c r="K720" s="94">
        <f>ROUND(SUM(K709:K719),0)</f>
        <v>36336877</v>
      </c>
    </row>
    <row r="721" spans="1:11">
      <c r="E721" s="34"/>
      <c r="F721" s="69" t="s">
        <v>6</v>
      </c>
      <c r="G721" s="19" t="s">
        <v>6</v>
      </c>
      <c r="H721" s="20" t="s">
        <v>6</v>
      </c>
      <c r="I721" s="69" t="s">
        <v>6</v>
      </c>
      <c r="J721" s="19" t="s">
        <v>6</v>
      </c>
      <c r="K721" s="20" t="s">
        <v>6</v>
      </c>
    </row>
    <row r="722" spans="1:11">
      <c r="C722" s="130" t="s">
        <v>49</v>
      </c>
    </row>
    <row r="725" spans="1:11">
      <c r="A725" s="15" t="str">
        <f>$A$83</f>
        <v xml:space="preserve">Institution No.:  </v>
      </c>
      <c r="B725" s="35"/>
      <c r="C725" s="35"/>
      <c r="D725" s="35"/>
      <c r="E725" s="36"/>
      <c r="F725" s="35"/>
      <c r="G725" s="37"/>
      <c r="H725" s="38"/>
      <c r="I725" s="35"/>
      <c r="J725" s="37"/>
      <c r="K725" s="14" t="s">
        <v>205</v>
      </c>
    </row>
    <row r="726" spans="1:11">
      <c r="A726" s="257" t="s">
        <v>206</v>
      </c>
      <c r="B726" s="257"/>
      <c r="C726" s="257"/>
      <c r="D726" s="257"/>
      <c r="E726" s="257"/>
      <c r="F726" s="257"/>
      <c r="G726" s="257"/>
      <c r="H726" s="257"/>
      <c r="I726" s="257"/>
      <c r="J726" s="257"/>
      <c r="K726" s="257"/>
    </row>
    <row r="727" spans="1:11">
      <c r="A727" s="15" t="str">
        <f>$A$42</f>
        <v xml:space="preserve">NAME: </v>
      </c>
      <c r="C727" s="130" t="str">
        <f>$D$20</f>
        <v>University of Colorado</v>
      </c>
      <c r="F727" s="71"/>
      <c r="G727" s="65"/>
      <c r="H727" s="66"/>
      <c r="J727" s="13"/>
      <c r="K727" s="17" t="str">
        <f>$K$3</f>
        <v>Due Date: October 08, 2018</v>
      </c>
    </row>
    <row r="728" spans="1:11">
      <c r="A728" s="18" t="s">
        <v>6</v>
      </c>
      <c r="B728" s="18" t="s">
        <v>6</v>
      </c>
      <c r="C728" s="18" t="s">
        <v>6</v>
      </c>
      <c r="D728" s="18" t="s">
        <v>6</v>
      </c>
      <c r="E728" s="18" t="s">
        <v>6</v>
      </c>
      <c r="F728" s="18" t="s">
        <v>6</v>
      </c>
      <c r="G728" s="19" t="s">
        <v>6</v>
      </c>
      <c r="H728" s="20" t="s">
        <v>6</v>
      </c>
      <c r="I728" s="18" t="s">
        <v>6</v>
      </c>
      <c r="J728" s="19" t="s">
        <v>6</v>
      </c>
      <c r="K728" s="20" t="s">
        <v>6</v>
      </c>
    </row>
    <row r="729" spans="1:11">
      <c r="A729" s="21" t="s">
        <v>7</v>
      </c>
      <c r="E729" s="21" t="s">
        <v>7</v>
      </c>
      <c r="F729" s="22"/>
      <c r="G729" s="23"/>
      <c r="H729" s="24" t="str">
        <f>H692</f>
        <v>2017-18</v>
      </c>
      <c r="I729" s="22"/>
      <c r="J729" s="23"/>
      <c r="K729" s="24" t="str">
        <f>K692</f>
        <v>2018-19</v>
      </c>
    </row>
    <row r="730" spans="1:11">
      <c r="A730" s="21" t="s">
        <v>9</v>
      </c>
      <c r="C730" s="25" t="s">
        <v>51</v>
      </c>
      <c r="E730" s="21" t="s">
        <v>9</v>
      </c>
      <c r="F730" s="22"/>
      <c r="G730" s="23" t="s">
        <v>11</v>
      </c>
      <c r="H730" s="24" t="s">
        <v>12</v>
      </c>
      <c r="I730" s="22"/>
      <c r="J730" s="23" t="s">
        <v>11</v>
      </c>
      <c r="K730" s="24" t="s">
        <v>13</v>
      </c>
    </row>
    <row r="731" spans="1:11">
      <c r="A731" s="18" t="s">
        <v>6</v>
      </c>
      <c r="B731" s="18" t="s">
        <v>6</v>
      </c>
      <c r="C731" s="18" t="s">
        <v>6</v>
      </c>
      <c r="D731" s="18" t="s">
        <v>6</v>
      </c>
      <c r="E731" s="18" t="s">
        <v>6</v>
      </c>
      <c r="F731" s="18" t="s">
        <v>6</v>
      </c>
      <c r="G731" s="19"/>
      <c r="H731" s="20"/>
      <c r="I731" s="18"/>
      <c r="J731" s="19"/>
      <c r="K731" s="20"/>
    </row>
    <row r="732" spans="1:11">
      <c r="A732" s="112">
        <v>1</v>
      </c>
      <c r="B732" s="113"/>
      <c r="C732" s="113" t="s">
        <v>227</v>
      </c>
      <c r="D732" s="113"/>
      <c r="E732" s="112">
        <v>1</v>
      </c>
      <c r="F732" s="114"/>
      <c r="G732" s="115"/>
      <c r="H732" s="116"/>
      <c r="I732" s="117"/>
      <c r="J732" s="118"/>
      <c r="K732" s="119"/>
    </row>
    <row r="733" spans="1:11">
      <c r="A733" s="112">
        <v>2</v>
      </c>
      <c r="B733" s="113"/>
      <c r="C733" s="113" t="s">
        <v>227</v>
      </c>
      <c r="D733" s="113"/>
      <c r="E733" s="112">
        <v>2</v>
      </c>
      <c r="F733" s="114"/>
      <c r="G733" s="115"/>
      <c r="H733" s="116"/>
      <c r="I733" s="117"/>
      <c r="J733" s="118"/>
      <c r="K733" s="116"/>
    </row>
    <row r="734" spans="1:11">
      <c r="A734" s="112">
        <v>3</v>
      </c>
      <c r="B734" s="113"/>
      <c r="C734" s="113" t="s">
        <v>227</v>
      </c>
      <c r="D734" s="113"/>
      <c r="E734" s="112">
        <v>3</v>
      </c>
      <c r="F734" s="114"/>
      <c r="G734" s="115"/>
      <c r="H734" s="116"/>
      <c r="I734" s="117"/>
      <c r="J734" s="118"/>
      <c r="K734" s="116"/>
    </row>
    <row r="735" spans="1:11">
      <c r="A735" s="112">
        <v>4</v>
      </c>
      <c r="B735" s="113"/>
      <c r="C735" s="113" t="s">
        <v>227</v>
      </c>
      <c r="D735" s="113"/>
      <c r="E735" s="112">
        <v>4</v>
      </c>
      <c r="F735" s="114"/>
      <c r="G735" s="115"/>
      <c r="H735" s="116"/>
      <c r="I735" s="120"/>
      <c r="J735" s="118"/>
      <c r="K735" s="116"/>
    </row>
    <row r="736" spans="1:11">
      <c r="A736" s="112">
        <v>5</v>
      </c>
      <c r="B736" s="113"/>
      <c r="C736" s="113" t="s">
        <v>227</v>
      </c>
      <c r="D736" s="113"/>
      <c r="E736" s="112">
        <v>5</v>
      </c>
      <c r="F736" s="114"/>
      <c r="G736" s="115"/>
      <c r="H736" s="116"/>
      <c r="I736" s="120"/>
      <c r="J736" s="118"/>
      <c r="K736" s="116"/>
    </row>
    <row r="737" spans="1:11">
      <c r="A737" s="7">
        <v>6</v>
      </c>
      <c r="C737" s="8" t="s">
        <v>190</v>
      </c>
      <c r="E737" s="7">
        <v>6</v>
      </c>
      <c r="F737" s="9"/>
      <c r="G737" s="146">
        <v>58.02</v>
      </c>
      <c r="H737" s="137">
        <v>3304248.7423999985</v>
      </c>
      <c r="I737" s="29"/>
      <c r="J737" s="143">
        <v>90.915020264244419</v>
      </c>
      <c r="K737" s="137">
        <v>5177625.67</v>
      </c>
    </row>
    <row r="738" spans="1:11">
      <c r="A738" s="7">
        <v>7</v>
      </c>
      <c r="C738" s="8" t="s">
        <v>191</v>
      </c>
      <c r="E738" s="7">
        <v>7</v>
      </c>
      <c r="F738" s="9"/>
      <c r="G738" s="109"/>
      <c r="H738" s="137">
        <v>1813761.6870000006</v>
      </c>
      <c r="I738" s="83"/>
      <c r="J738" s="99"/>
      <c r="K738" s="137">
        <v>1741747.15</v>
      </c>
    </row>
    <row r="739" spans="1:11">
      <c r="A739" s="7">
        <v>8</v>
      </c>
      <c r="C739" s="8" t="s">
        <v>192</v>
      </c>
      <c r="E739" s="7">
        <v>8</v>
      </c>
      <c r="F739" s="9"/>
      <c r="G739" s="109">
        <v>58.02</v>
      </c>
      <c r="H739" s="99">
        <v>5118010.4293999989</v>
      </c>
      <c r="I739" s="83"/>
      <c r="J739" s="109">
        <v>90.915020264244419</v>
      </c>
      <c r="K739" s="99">
        <v>6919372.8200000003</v>
      </c>
    </row>
    <row r="740" spans="1:11">
      <c r="A740" s="7">
        <v>9</v>
      </c>
      <c r="C740" s="8"/>
      <c r="E740" s="7">
        <v>9</v>
      </c>
      <c r="F740" s="9"/>
      <c r="G740" s="109"/>
      <c r="H740" s="98"/>
      <c r="I740" s="28"/>
      <c r="J740" s="99"/>
      <c r="K740" s="98"/>
    </row>
    <row r="741" spans="1:11">
      <c r="A741" s="7">
        <v>10</v>
      </c>
      <c r="C741" s="8"/>
      <c r="E741" s="7">
        <v>10</v>
      </c>
      <c r="F741" s="9"/>
      <c r="G741" s="109"/>
      <c r="H741" s="98"/>
      <c r="I741" s="29"/>
      <c r="J741" s="99"/>
      <c r="K741" s="98"/>
    </row>
    <row r="742" spans="1:11">
      <c r="A742" s="7">
        <v>11</v>
      </c>
      <c r="C742" s="8" t="s">
        <v>174</v>
      </c>
      <c r="E742" s="7">
        <v>11</v>
      </c>
      <c r="G742" s="135">
        <v>134.15</v>
      </c>
      <c r="H742" s="135">
        <v>7678390.3536</v>
      </c>
      <c r="I742" s="28"/>
      <c r="J742" s="143">
        <v>120.65723716984954</v>
      </c>
      <c r="K742" s="138">
        <v>6906100.3799999999</v>
      </c>
    </row>
    <row r="743" spans="1:11">
      <c r="A743" s="7">
        <v>12</v>
      </c>
      <c r="C743" s="8" t="s">
        <v>175</v>
      </c>
      <c r="E743" s="7">
        <v>12</v>
      </c>
      <c r="G743" s="110"/>
      <c r="H743" s="138">
        <v>3029199.3464000025</v>
      </c>
      <c r="I743" s="29"/>
      <c r="J743" s="94"/>
      <c r="K743" s="138">
        <v>2981645.75</v>
      </c>
    </row>
    <row r="744" spans="1:11">
      <c r="A744" s="7">
        <v>13</v>
      </c>
      <c r="C744" s="8" t="s">
        <v>193</v>
      </c>
      <c r="E744" s="7">
        <v>13</v>
      </c>
      <c r="F744" s="9"/>
      <c r="G744" s="109">
        <v>134.15</v>
      </c>
      <c r="H744" s="99">
        <v>10707589.700000003</v>
      </c>
      <c r="I744" s="83"/>
      <c r="J744" s="109">
        <v>120.65723716984954</v>
      </c>
      <c r="K744" s="109">
        <v>9887746.129999999</v>
      </c>
    </row>
    <row r="745" spans="1:11">
      <c r="A745" s="7">
        <v>14</v>
      </c>
      <c r="E745" s="7">
        <v>14</v>
      </c>
      <c r="F745" s="9"/>
      <c r="G745" s="109"/>
      <c r="H745" s="98"/>
      <c r="I745" s="83"/>
      <c r="J745" s="99"/>
      <c r="K745" s="98"/>
    </row>
    <row r="746" spans="1:11" ht="24.75" customHeight="1">
      <c r="A746" s="7">
        <v>15</v>
      </c>
      <c r="C746" s="8" t="s">
        <v>177</v>
      </c>
      <c r="E746" s="7">
        <v>15</v>
      </c>
      <c r="F746" s="9"/>
      <c r="G746" s="109">
        <v>192.17000000000002</v>
      </c>
      <c r="H746" s="109">
        <v>15825600.129400002</v>
      </c>
      <c r="I746" s="83"/>
      <c r="J746" s="109">
        <v>211.57225743409396</v>
      </c>
      <c r="K746" s="109">
        <v>16807118.949999999</v>
      </c>
    </row>
    <row r="747" spans="1:11" s="80" customFormat="1">
      <c r="A747" s="7">
        <v>16</v>
      </c>
      <c r="B747" s="130"/>
      <c r="C747" s="130"/>
      <c r="D747" s="130"/>
      <c r="E747" s="7">
        <v>16</v>
      </c>
      <c r="F747" s="9"/>
      <c r="G747" s="109"/>
      <c r="H747" s="98"/>
      <c r="I747" s="83"/>
      <c r="J747" s="99"/>
      <c r="K747" s="98"/>
    </row>
    <row r="748" spans="1:11">
      <c r="A748" s="7">
        <v>17</v>
      </c>
      <c r="C748" s="8" t="s">
        <v>178</v>
      </c>
      <c r="E748" s="7">
        <v>17</v>
      </c>
      <c r="F748" s="9"/>
      <c r="G748" s="109"/>
      <c r="H748" s="137">
        <v>135172.97640000004</v>
      </c>
      <c r="I748" s="83"/>
      <c r="J748" s="99"/>
      <c r="K748" s="137">
        <v>25708.65</v>
      </c>
    </row>
    <row r="749" spans="1:11">
      <c r="A749" s="7">
        <v>18</v>
      </c>
      <c r="C749" s="8"/>
      <c r="E749" s="7">
        <v>18</v>
      </c>
      <c r="F749" s="9"/>
      <c r="G749" s="109"/>
      <c r="H749" s="98"/>
      <c r="I749" s="83"/>
      <c r="J749" s="99"/>
      <c r="K749" s="98"/>
    </row>
    <row r="750" spans="1:11" s="35" customFormat="1">
      <c r="A750" s="7">
        <v>19</v>
      </c>
      <c r="B750" s="130"/>
      <c r="C750" s="8" t="s">
        <v>179</v>
      </c>
      <c r="D750" s="130"/>
      <c r="E750" s="7">
        <v>19</v>
      </c>
      <c r="F750" s="9"/>
      <c r="G750" s="109"/>
      <c r="H750" s="137">
        <v>100970.95699999999</v>
      </c>
      <c r="I750" s="83"/>
      <c r="J750" s="99"/>
      <c r="K750" s="137">
        <v>19675.8</v>
      </c>
    </row>
    <row r="751" spans="1:11" s="35" customFormat="1">
      <c r="A751" s="7">
        <v>20</v>
      </c>
      <c r="B751" s="130"/>
      <c r="C751" s="8" t="s">
        <v>180</v>
      </c>
      <c r="D751" s="130"/>
      <c r="E751" s="7">
        <v>20</v>
      </c>
      <c r="F751" s="9"/>
      <c r="G751" s="109"/>
      <c r="H751" s="98">
        <v>790868.92551999877</v>
      </c>
      <c r="I751" s="83"/>
      <c r="J751" s="99"/>
      <c r="K751" s="137">
        <v>902164.67000000062</v>
      </c>
    </row>
    <row r="752" spans="1:11">
      <c r="A752" s="7">
        <v>21</v>
      </c>
      <c r="C752" s="8" t="s">
        <v>225</v>
      </c>
      <c r="E752" s="7">
        <v>21</v>
      </c>
      <c r="F752" s="9"/>
      <c r="G752" s="109"/>
      <c r="H752" s="137">
        <v>3795843.233520004</v>
      </c>
      <c r="I752" s="83"/>
      <c r="J752" s="99"/>
      <c r="K752" s="137">
        <v>3954757.24</v>
      </c>
    </row>
    <row r="753" spans="1:11">
      <c r="A753" s="7">
        <v>22</v>
      </c>
      <c r="C753" s="8"/>
      <c r="E753" s="7">
        <v>22</v>
      </c>
      <c r="F753" s="9"/>
      <c r="G753" s="109"/>
      <c r="H753" s="98"/>
      <c r="I753" s="83"/>
      <c r="J753" s="99"/>
      <c r="K753" s="98"/>
    </row>
    <row r="754" spans="1:11">
      <c r="A754" s="7">
        <v>23</v>
      </c>
      <c r="C754" s="8" t="s">
        <v>194</v>
      </c>
      <c r="E754" s="7">
        <v>23</v>
      </c>
      <c r="F754" s="9"/>
      <c r="G754" s="109"/>
      <c r="H754" s="137">
        <v>501023.32</v>
      </c>
      <c r="I754" s="83"/>
      <c r="J754" s="99"/>
      <c r="K754" s="137"/>
    </row>
    <row r="755" spans="1:11">
      <c r="A755" s="7">
        <v>24</v>
      </c>
      <c r="C755" s="8"/>
      <c r="E755" s="7">
        <v>24</v>
      </c>
      <c r="F755" s="9"/>
      <c r="G755" s="109"/>
      <c r="H755" s="98"/>
      <c r="I755" s="83"/>
      <c r="J755" s="99"/>
      <c r="K755" s="98"/>
    </row>
    <row r="756" spans="1:11">
      <c r="E756" s="34"/>
      <c r="F756" s="69" t="s">
        <v>6</v>
      </c>
      <c r="G756" s="20" t="s">
        <v>6</v>
      </c>
      <c r="H756" s="20" t="s">
        <v>6</v>
      </c>
      <c r="I756" s="69" t="s">
        <v>6</v>
      </c>
      <c r="J756" s="20" t="s">
        <v>6</v>
      </c>
      <c r="K756" s="20" t="s">
        <v>6</v>
      </c>
    </row>
    <row r="757" spans="1:11">
      <c r="A757" s="7">
        <v>25</v>
      </c>
      <c r="C757" s="8" t="s">
        <v>207</v>
      </c>
      <c r="E757" s="7">
        <v>25</v>
      </c>
      <c r="G757" s="94">
        <f>SUM(G746:G756)</f>
        <v>192.17000000000002</v>
      </c>
      <c r="H757" s="94">
        <f>ROUND(SUM(H746:H756),0)</f>
        <v>21149480</v>
      </c>
      <c r="I757" s="95"/>
      <c r="J757" s="94">
        <f>SUM(J746:J756)</f>
        <v>211.57225743409396</v>
      </c>
      <c r="K757" s="94">
        <f>ROUND(SUM(K746:K756),0)</f>
        <v>21709425</v>
      </c>
    </row>
    <row r="758" spans="1:11">
      <c r="E758" s="34"/>
      <c r="F758" s="69" t="s">
        <v>6</v>
      </c>
      <c r="G758" s="19" t="s">
        <v>6</v>
      </c>
      <c r="H758" s="20" t="s">
        <v>6</v>
      </c>
      <c r="I758" s="69" t="s">
        <v>6</v>
      </c>
      <c r="J758" s="19" t="s">
        <v>6</v>
      </c>
      <c r="K758" s="20" t="s">
        <v>6</v>
      </c>
    </row>
    <row r="759" spans="1:11">
      <c r="C759" s="130" t="s">
        <v>49</v>
      </c>
      <c r="E759" s="34"/>
      <c r="F759" s="69"/>
      <c r="G759" s="19"/>
      <c r="H759" s="20"/>
      <c r="I759" s="69"/>
      <c r="J759" s="19"/>
      <c r="K759" s="20"/>
    </row>
    <row r="761" spans="1:11">
      <c r="A761" s="8"/>
    </row>
    <row r="762" spans="1:11">
      <c r="A762" s="15" t="str">
        <f>$A$83</f>
        <v xml:space="preserve">Institution No.:  </v>
      </c>
      <c r="B762" s="35"/>
      <c r="C762" s="35"/>
      <c r="D762" s="35"/>
      <c r="E762" s="36"/>
      <c r="F762" s="35"/>
      <c r="G762" s="37"/>
      <c r="H762" s="38"/>
      <c r="I762" s="35"/>
      <c r="J762" s="37"/>
      <c r="K762" s="14" t="s">
        <v>208</v>
      </c>
    </row>
    <row r="763" spans="1:11">
      <c r="A763" s="257" t="s">
        <v>209</v>
      </c>
      <c r="B763" s="257"/>
      <c r="C763" s="257"/>
      <c r="D763" s="257"/>
      <c r="E763" s="257"/>
      <c r="F763" s="257"/>
      <c r="G763" s="257"/>
      <c r="H763" s="257"/>
      <c r="I763" s="257"/>
      <c r="J763" s="257"/>
      <c r="K763" s="257"/>
    </row>
    <row r="764" spans="1:11">
      <c r="A764" s="15" t="str">
        <f>$A$42</f>
        <v xml:space="preserve">NAME: </v>
      </c>
      <c r="C764" s="130" t="str">
        <f>$D$20</f>
        <v>University of Colorado</v>
      </c>
      <c r="F764" s="71"/>
      <c r="G764" s="65"/>
      <c r="H764" s="66"/>
      <c r="J764" s="13"/>
      <c r="K764" s="17" t="str">
        <f>$K$3</f>
        <v>Due Date: October 08, 2018</v>
      </c>
    </row>
    <row r="765" spans="1:11">
      <c r="A765" s="18" t="s">
        <v>6</v>
      </c>
      <c r="B765" s="18" t="s">
        <v>6</v>
      </c>
      <c r="C765" s="18" t="s">
        <v>6</v>
      </c>
      <c r="D765" s="18" t="s">
        <v>6</v>
      </c>
      <c r="E765" s="18" t="s">
        <v>6</v>
      </c>
      <c r="F765" s="18" t="s">
        <v>6</v>
      </c>
      <c r="G765" s="19" t="s">
        <v>6</v>
      </c>
      <c r="H765" s="20" t="s">
        <v>6</v>
      </c>
      <c r="I765" s="18" t="s">
        <v>6</v>
      </c>
      <c r="J765" s="19" t="s">
        <v>6</v>
      </c>
      <c r="K765" s="20" t="s">
        <v>6</v>
      </c>
    </row>
    <row r="766" spans="1:11">
      <c r="A766" s="21" t="s">
        <v>7</v>
      </c>
      <c r="E766" s="21" t="s">
        <v>7</v>
      </c>
      <c r="F766" s="22"/>
      <c r="G766" s="23"/>
      <c r="H766" s="24" t="str">
        <f>+H729</f>
        <v>2017-18</v>
      </c>
      <c r="I766" s="22"/>
      <c r="J766" s="23"/>
      <c r="K766" s="24" t="str">
        <f>+K729</f>
        <v>2018-19</v>
      </c>
    </row>
    <row r="767" spans="1:11">
      <c r="A767" s="21" t="s">
        <v>9</v>
      </c>
      <c r="C767" s="25" t="s">
        <v>51</v>
      </c>
      <c r="E767" s="21" t="s">
        <v>9</v>
      </c>
      <c r="G767" s="13"/>
      <c r="H767" s="24" t="s">
        <v>12</v>
      </c>
      <c r="J767" s="13"/>
      <c r="K767" s="24" t="s">
        <v>13</v>
      </c>
    </row>
    <row r="768" spans="1:11">
      <c r="A768" s="18" t="s">
        <v>6</v>
      </c>
      <c r="B768" s="18" t="s">
        <v>6</v>
      </c>
      <c r="C768" s="18" t="s">
        <v>6</v>
      </c>
      <c r="D768" s="18" t="s">
        <v>6</v>
      </c>
      <c r="E768" s="18" t="s">
        <v>6</v>
      </c>
      <c r="F768" s="18" t="s">
        <v>6</v>
      </c>
      <c r="G768" s="19" t="s">
        <v>6</v>
      </c>
      <c r="H768" s="20" t="s">
        <v>6</v>
      </c>
      <c r="I768" s="18" t="s">
        <v>6</v>
      </c>
      <c r="J768" s="19" t="s">
        <v>6</v>
      </c>
      <c r="K768" s="20" t="s">
        <v>6</v>
      </c>
    </row>
    <row r="769" spans="1:16">
      <c r="A769" s="7">
        <v>1</v>
      </c>
      <c r="C769" s="8" t="s">
        <v>210</v>
      </c>
      <c r="E769" s="7">
        <v>1</v>
      </c>
      <c r="F769" s="9"/>
      <c r="G769" s="105"/>
      <c r="H769" s="145">
        <f>2237700.83</f>
        <v>2237700.83</v>
      </c>
      <c r="I769" s="105"/>
      <c r="J769" s="105"/>
      <c r="K769" s="145">
        <v>2677368</v>
      </c>
    </row>
    <row r="770" spans="1:16">
      <c r="A770" s="7">
        <f t="shared" ref="A770:A787" si="2">(A769+1)</f>
        <v>2</v>
      </c>
      <c r="C770" s="9"/>
      <c r="E770" s="7">
        <f t="shared" ref="E770:E787" si="3">(E769+1)</f>
        <v>2</v>
      </c>
      <c r="F770" s="9"/>
      <c r="G770" s="10"/>
      <c r="H770" s="11"/>
      <c r="I770" s="9"/>
      <c r="J770" s="10"/>
      <c r="K770" s="11"/>
    </row>
    <row r="771" spans="1:16">
      <c r="A771" s="7">
        <f t="shared" si="2"/>
        <v>3</v>
      </c>
      <c r="C771" s="9"/>
      <c r="E771" s="7">
        <f t="shared" si="3"/>
        <v>3</v>
      </c>
      <c r="F771" s="9"/>
      <c r="G771" s="10"/>
      <c r="H771" s="11"/>
      <c r="I771" s="9"/>
      <c r="J771" s="10"/>
      <c r="K771" s="11"/>
      <c r="P771" s="130" t="s">
        <v>38</v>
      </c>
    </row>
    <row r="772" spans="1:16">
      <c r="A772" s="7">
        <f t="shared" si="2"/>
        <v>4</v>
      </c>
      <c r="C772" s="9"/>
      <c r="E772" s="7">
        <f t="shared" si="3"/>
        <v>4</v>
      </c>
      <c r="F772" s="9"/>
      <c r="G772" s="10"/>
      <c r="H772" s="11"/>
      <c r="I772" s="9"/>
      <c r="J772" s="10"/>
      <c r="K772" s="11"/>
    </row>
    <row r="773" spans="1:16">
      <c r="A773" s="7">
        <f t="shared" si="2"/>
        <v>5</v>
      </c>
      <c r="C773" s="9"/>
      <c r="E773" s="7">
        <f t="shared" si="3"/>
        <v>5</v>
      </c>
      <c r="F773" s="9"/>
      <c r="G773" s="10"/>
      <c r="H773" s="11"/>
      <c r="I773" s="9"/>
      <c r="J773" s="10"/>
      <c r="K773" s="11"/>
    </row>
    <row r="774" spans="1:16">
      <c r="A774" s="7">
        <f t="shared" si="2"/>
        <v>6</v>
      </c>
      <c r="C774" s="9"/>
      <c r="E774" s="7">
        <f t="shared" si="3"/>
        <v>6</v>
      </c>
      <c r="F774" s="9"/>
      <c r="G774" s="10"/>
      <c r="H774" s="11"/>
      <c r="I774" s="9"/>
      <c r="J774" s="10"/>
      <c r="K774" s="11"/>
    </row>
    <row r="775" spans="1:16">
      <c r="A775" s="7">
        <f t="shared" si="2"/>
        <v>7</v>
      </c>
      <c r="C775" s="9"/>
      <c r="E775" s="7">
        <f t="shared" si="3"/>
        <v>7</v>
      </c>
      <c r="F775" s="9"/>
      <c r="G775" s="10"/>
      <c r="H775" s="11"/>
      <c r="I775" s="9"/>
      <c r="J775" s="10"/>
      <c r="K775" s="11"/>
    </row>
    <row r="776" spans="1:16">
      <c r="A776" s="7">
        <f t="shared" si="2"/>
        <v>8</v>
      </c>
      <c r="C776" s="9"/>
      <c r="E776" s="7">
        <f t="shared" si="3"/>
        <v>8</v>
      </c>
      <c r="F776" s="9"/>
      <c r="G776" s="10"/>
      <c r="H776" s="11"/>
      <c r="I776" s="9"/>
      <c r="J776" s="10"/>
      <c r="K776" s="11"/>
    </row>
    <row r="777" spans="1:16">
      <c r="A777" s="7">
        <f t="shared" si="2"/>
        <v>9</v>
      </c>
      <c r="C777" s="9"/>
      <c r="E777" s="7">
        <f t="shared" si="3"/>
        <v>9</v>
      </c>
      <c r="F777" s="9"/>
      <c r="G777" s="10"/>
      <c r="H777" s="11"/>
      <c r="I777" s="9"/>
      <c r="J777" s="10"/>
      <c r="K777" s="11"/>
    </row>
    <row r="778" spans="1:16">
      <c r="A778" s="7">
        <f t="shared" si="2"/>
        <v>10</v>
      </c>
      <c r="C778" s="9"/>
      <c r="E778" s="7">
        <f t="shared" si="3"/>
        <v>10</v>
      </c>
      <c r="F778" s="9"/>
      <c r="G778" s="10"/>
      <c r="H778" s="11"/>
      <c r="I778" s="9"/>
      <c r="J778" s="10"/>
      <c r="K778" s="11"/>
    </row>
    <row r="779" spans="1:16">
      <c r="A779" s="7">
        <f t="shared" si="2"/>
        <v>11</v>
      </c>
      <c r="C779" s="9"/>
      <c r="E779" s="7">
        <f t="shared" si="3"/>
        <v>11</v>
      </c>
      <c r="G779" s="10"/>
      <c r="H779" s="11"/>
      <c r="I779" s="9"/>
      <c r="J779" s="10"/>
      <c r="K779" s="11"/>
    </row>
    <row r="780" spans="1:16">
      <c r="A780" s="7">
        <f t="shared" si="2"/>
        <v>12</v>
      </c>
      <c r="C780" s="9"/>
      <c r="E780" s="7">
        <f t="shared" si="3"/>
        <v>12</v>
      </c>
      <c r="G780" s="10"/>
      <c r="H780" s="11"/>
      <c r="I780" s="9"/>
      <c r="J780" s="10"/>
      <c r="K780" s="11"/>
    </row>
    <row r="781" spans="1:16">
      <c r="A781" s="7">
        <f t="shared" si="2"/>
        <v>13</v>
      </c>
      <c r="C781" s="9"/>
      <c r="E781" s="7">
        <f t="shared" si="3"/>
        <v>13</v>
      </c>
      <c r="F781" s="9"/>
      <c r="G781" s="10"/>
      <c r="H781" s="11"/>
      <c r="I781" s="9"/>
      <c r="J781" s="10"/>
      <c r="K781" s="11"/>
    </row>
    <row r="782" spans="1:16">
      <c r="A782" s="7">
        <f t="shared" si="2"/>
        <v>14</v>
      </c>
      <c r="C782" s="9"/>
      <c r="E782" s="7">
        <f t="shared" si="3"/>
        <v>14</v>
      </c>
      <c r="F782" s="9"/>
      <c r="G782" s="10"/>
      <c r="H782" s="11"/>
      <c r="I782" s="9"/>
      <c r="J782" s="10"/>
      <c r="K782" s="11"/>
    </row>
    <row r="783" spans="1:16">
      <c r="A783" s="7">
        <f t="shared" si="2"/>
        <v>15</v>
      </c>
      <c r="C783" s="9"/>
      <c r="E783" s="7">
        <f t="shared" si="3"/>
        <v>15</v>
      </c>
      <c r="F783" s="9"/>
      <c r="G783" s="10"/>
      <c r="H783" s="11"/>
      <c r="I783" s="9"/>
      <c r="J783" s="10"/>
      <c r="K783" s="11"/>
    </row>
    <row r="784" spans="1:16">
      <c r="A784" s="7">
        <f t="shared" si="2"/>
        <v>16</v>
      </c>
      <c r="C784" s="9"/>
      <c r="E784" s="7">
        <f t="shared" si="3"/>
        <v>16</v>
      </c>
      <c r="F784" s="9"/>
      <c r="G784" s="10"/>
      <c r="H784" s="11"/>
      <c r="I784" s="9"/>
      <c r="J784" s="10"/>
      <c r="K784" s="11"/>
    </row>
    <row r="785" spans="1:11">
      <c r="A785" s="7">
        <f t="shared" si="2"/>
        <v>17</v>
      </c>
      <c r="C785" s="9"/>
      <c r="E785" s="7">
        <f t="shared" si="3"/>
        <v>17</v>
      </c>
      <c r="F785" s="9"/>
      <c r="G785" s="10"/>
      <c r="H785" s="11"/>
      <c r="I785" s="9"/>
      <c r="J785" s="10"/>
      <c r="K785" s="11"/>
    </row>
    <row r="786" spans="1:11">
      <c r="A786" s="7">
        <f t="shared" si="2"/>
        <v>18</v>
      </c>
      <c r="C786" s="9"/>
      <c r="E786" s="7">
        <f t="shared" si="3"/>
        <v>18</v>
      </c>
      <c r="F786" s="9"/>
      <c r="G786" s="10"/>
      <c r="H786" s="11"/>
      <c r="I786" s="9"/>
      <c r="J786" s="10"/>
      <c r="K786" s="11"/>
    </row>
    <row r="787" spans="1:11">
      <c r="A787" s="7">
        <f t="shared" si="2"/>
        <v>19</v>
      </c>
      <c r="C787" s="9"/>
      <c r="E787" s="7">
        <f t="shared" si="3"/>
        <v>19</v>
      </c>
      <c r="F787" s="9"/>
      <c r="G787" s="10"/>
      <c r="H787" s="11"/>
      <c r="I787" s="9"/>
      <c r="J787" s="10"/>
      <c r="K787" s="11"/>
    </row>
    <row r="788" spans="1:11">
      <c r="A788" s="7">
        <v>20</v>
      </c>
      <c r="E788" s="7">
        <v>20</v>
      </c>
      <c r="F788" s="69"/>
      <c r="G788" s="19"/>
      <c r="H788" s="20"/>
      <c r="I788" s="69"/>
      <c r="J788" s="19"/>
      <c r="K788" s="20"/>
    </row>
    <row r="789" spans="1:11">
      <c r="A789" s="7">
        <v>21</v>
      </c>
      <c r="E789" s="7">
        <v>21</v>
      </c>
      <c r="F789" s="69"/>
      <c r="G789" s="19"/>
      <c r="H789" s="39"/>
      <c r="I789" s="69"/>
      <c r="J789" s="19"/>
      <c r="K789" s="39"/>
    </row>
    <row r="790" spans="1:11">
      <c r="A790" s="7">
        <v>22</v>
      </c>
      <c r="E790" s="7">
        <v>22</v>
      </c>
      <c r="G790" s="13"/>
      <c r="H790" s="39"/>
      <c r="J790" s="13"/>
      <c r="K790" s="39"/>
    </row>
    <row r="791" spans="1:11">
      <c r="A791" s="7">
        <v>23</v>
      </c>
      <c r="D791" s="85"/>
      <c r="E791" s="7">
        <v>23</v>
      </c>
      <c r="H791" s="39"/>
      <c r="K791" s="39"/>
    </row>
    <row r="792" spans="1:11">
      <c r="A792" s="7">
        <v>24</v>
      </c>
      <c r="D792" s="85"/>
      <c r="E792" s="7">
        <v>24</v>
      </c>
      <c r="H792" s="39"/>
      <c r="K792" s="39"/>
    </row>
    <row r="793" spans="1:11">
      <c r="F793" s="69" t="s">
        <v>6</v>
      </c>
      <c r="G793" s="19" t="s">
        <v>6</v>
      </c>
      <c r="H793" s="20"/>
      <c r="I793" s="69"/>
      <c r="J793" s="19"/>
      <c r="K793" s="20"/>
    </row>
    <row r="794" spans="1:11">
      <c r="A794" s="7">
        <v>25</v>
      </c>
      <c r="C794" s="8" t="s">
        <v>211</v>
      </c>
      <c r="E794" s="7">
        <v>25</v>
      </c>
      <c r="G794" s="102"/>
      <c r="H794" s="103">
        <f>ROUND(SUM(H769:H792),0)</f>
        <v>2237701</v>
      </c>
      <c r="I794" s="103"/>
      <c r="J794" s="102"/>
      <c r="K794" s="103">
        <f>SUM(K769:K792)</f>
        <v>2677368</v>
      </c>
    </row>
    <row r="795" spans="1:11">
      <c r="D795" s="85"/>
      <c r="F795" s="69" t="s">
        <v>6</v>
      </c>
      <c r="G795" s="19" t="s">
        <v>6</v>
      </c>
      <c r="H795" s="20"/>
      <c r="I795" s="69"/>
      <c r="J795" s="19"/>
      <c r="K795" s="20"/>
    </row>
    <row r="796" spans="1:11">
      <c r="F796" s="69"/>
      <c r="G796" s="19"/>
      <c r="H796" s="20"/>
      <c r="I796" s="69"/>
      <c r="J796" s="19"/>
      <c r="K796" s="20"/>
    </row>
    <row r="797" spans="1:11">
      <c r="C797" s="258" t="s">
        <v>235</v>
      </c>
      <c r="D797" s="258"/>
      <c r="E797" s="258"/>
      <c r="F797" s="258"/>
      <c r="G797" s="258"/>
      <c r="H797" s="258"/>
      <c r="I797" s="258"/>
      <c r="J797" s="258"/>
      <c r="K797" s="55"/>
    </row>
    <row r="798" spans="1:11">
      <c r="G798" s="13"/>
      <c r="H798" s="39"/>
      <c r="J798" s="13"/>
      <c r="K798" s="39"/>
    </row>
    <row r="799" spans="1:11">
      <c r="A799" s="8"/>
    </row>
    <row r="800" spans="1:11">
      <c r="A800" s="15" t="str">
        <f>$A$83</f>
        <v xml:space="preserve">Institution No.:  </v>
      </c>
      <c r="B800" s="35"/>
      <c r="C800" s="35"/>
      <c r="D800" s="35"/>
      <c r="E800" s="36"/>
      <c r="F800" s="35"/>
      <c r="G800" s="37"/>
      <c r="H800" s="38"/>
      <c r="I800" s="35"/>
      <c r="J800" s="37"/>
      <c r="K800" s="14" t="s">
        <v>212</v>
      </c>
    </row>
    <row r="801" spans="1:11">
      <c r="A801" s="257" t="s">
        <v>213</v>
      </c>
      <c r="B801" s="257"/>
      <c r="C801" s="257"/>
      <c r="D801" s="257"/>
      <c r="E801" s="257"/>
      <c r="F801" s="257"/>
      <c r="G801" s="257"/>
      <c r="H801" s="257"/>
      <c r="I801" s="257"/>
      <c r="J801" s="257"/>
      <c r="K801" s="257"/>
    </row>
    <row r="802" spans="1:11">
      <c r="A802" s="15" t="str">
        <f>$A$42</f>
        <v xml:space="preserve">NAME: </v>
      </c>
      <c r="C802" s="130" t="str">
        <f>$D$20</f>
        <v>University of Colorado</v>
      </c>
      <c r="G802" s="78"/>
      <c r="H802" s="39"/>
      <c r="J802" s="13"/>
      <c r="K802" s="17" t="str">
        <f>$K$3</f>
        <v>Due Date: October 08, 2018</v>
      </c>
    </row>
    <row r="803" spans="1:11">
      <c r="A803" s="18" t="s">
        <v>6</v>
      </c>
      <c r="B803" s="18" t="s">
        <v>6</v>
      </c>
      <c r="C803" s="18" t="s">
        <v>6</v>
      </c>
      <c r="D803" s="18" t="s">
        <v>6</v>
      </c>
      <c r="E803" s="18" t="s">
        <v>6</v>
      </c>
      <c r="F803" s="18" t="s">
        <v>6</v>
      </c>
      <c r="G803" s="19" t="s">
        <v>6</v>
      </c>
      <c r="H803" s="20" t="s">
        <v>6</v>
      </c>
      <c r="I803" s="18" t="s">
        <v>6</v>
      </c>
      <c r="J803" s="19" t="s">
        <v>6</v>
      </c>
      <c r="K803" s="20" t="s">
        <v>6</v>
      </c>
    </row>
    <row r="804" spans="1:11">
      <c r="A804" s="21" t="s">
        <v>7</v>
      </c>
      <c r="E804" s="21" t="s">
        <v>7</v>
      </c>
      <c r="F804" s="22"/>
      <c r="G804" s="23"/>
      <c r="H804" s="24" t="str">
        <f>H766</f>
        <v>2017-18</v>
      </c>
      <c r="I804" s="22"/>
      <c r="J804" s="23"/>
      <c r="K804" s="24" t="str">
        <f>K766</f>
        <v>2018-19</v>
      </c>
    </row>
    <row r="805" spans="1:11">
      <c r="A805" s="21" t="s">
        <v>9</v>
      </c>
      <c r="C805" s="25" t="s">
        <v>51</v>
      </c>
      <c r="E805" s="21" t="s">
        <v>9</v>
      </c>
      <c r="F805" s="22"/>
      <c r="G805" s="23" t="s">
        <v>11</v>
      </c>
      <c r="H805" s="24" t="s">
        <v>12</v>
      </c>
      <c r="I805" s="22"/>
      <c r="J805" s="23" t="s">
        <v>11</v>
      </c>
      <c r="K805" s="24" t="s">
        <v>13</v>
      </c>
    </row>
    <row r="806" spans="1:11">
      <c r="A806" s="18" t="s">
        <v>6</v>
      </c>
      <c r="B806" s="18" t="s">
        <v>6</v>
      </c>
      <c r="C806" s="18" t="s">
        <v>6</v>
      </c>
      <c r="D806" s="18" t="s">
        <v>6</v>
      </c>
      <c r="E806" s="18" t="s">
        <v>6</v>
      </c>
      <c r="F806" s="18" t="s">
        <v>6</v>
      </c>
      <c r="G806" s="19" t="s">
        <v>6</v>
      </c>
      <c r="H806" s="20" t="s">
        <v>6</v>
      </c>
      <c r="I806" s="18" t="s">
        <v>6</v>
      </c>
      <c r="J806" s="19" t="s">
        <v>6</v>
      </c>
      <c r="K806" s="20" t="s">
        <v>6</v>
      </c>
    </row>
    <row r="807" spans="1:11">
      <c r="A807" s="112">
        <v>1</v>
      </c>
      <c r="B807" s="121"/>
      <c r="C807" s="113" t="s">
        <v>227</v>
      </c>
      <c r="D807" s="121"/>
      <c r="E807" s="112">
        <v>1</v>
      </c>
      <c r="F807" s="121"/>
      <c r="G807" s="122"/>
      <c r="H807" s="123"/>
      <c r="I807" s="121"/>
      <c r="J807" s="122"/>
      <c r="K807" s="123"/>
    </row>
    <row r="808" spans="1:11">
      <c r="A808" s="112">
        <v>2</v>
      </c>
      <c r="B808" s="121"/>
      <c r="C808" s="113" t="s">
        <v>227</v>
      </c>
      <c r="D808" s="121"/>
      <c r="E808" s="112">
        <v>2</v>
      </c>
      <c r="F808" s="121"/>
      <c r="G808" s="122"/>
      <c r="H808" s="123"/>
      <c r="I808" s="121"/>
      <c r="J808" s="122"/>
      <c r="K808" s="123"/>
    </row>
    <row r="809" spans="1:11">
      <c r="A809" s="112">
        <v>3</v>
      </c>
      <c r="B809" s="113"/>
      <c r="C809" s="113" t="s">
        <v>227</v>
      </c>
      <c r="D809" s="113"/>
      <c r="E809" s="112">
        <v>3</v>
      </c>
      <c r="F809" s="114"/>
      <c r="G809" s="124"/>
      <c r="H809" s="119"/>
      <c r="I809" s="119"/>
      <c r="J809" s="124"/>
      <c r="K809" s="119"/>
    </row>
    <row r="810" spans="1:11">
      <c r="A810" s="112">
        <v>4</v>
      </c>
      <c r="B810" s="113"/>
      <c r="C810" s="113" t="s">
        <v>227</v>
      </c>
      <c r="D810" s="113"/>
      <c r="E810" s="112">
        <v>4</v>
      </c>
      <c r="F810" s="114"/>
      <c r="G810" s="124"/>
      <c r="H810" s="119"/>
      <c r="I810" s="119"/>
      <c r="J810" s="124"/>
      <c r="K810" s="119"/>
    </row>
    <row r="811" spans="1:11">
      <c r="A811" s="112">
        <v>5</v>
      </c>
      <c r="B811" s="113"/>
      <c r="C811" s="113" t="s">
        <v>227</v>
      </c>
      <c r="D811" s="113"/>
      <c r="E811" s="113">
        <v>5</v>
      </c>
      <c r="F811" s="113"/>
      <c r="G811" s="125"/>
      <c r="H811" s="126"/>
      <c r="I811" s="113"/>
      <c r="J811" s="125"/>
      <c r="K811" s="126"/>
    </row>
    <row r="812" spans="1:11">
      <c r="A812" s="7">
        <v>6</v>
      </c>
      <c r="C812" s="8" t="s">
        <v>170</v>
      </c>
      <c r="E812" s="7">
        <v>6</v>
      </c>
      <c r="F812" s="9"/>
      <c r="G812" s="143">
        <v>37.85</v>
      </c>
      <c r="H812" s="143">
        <v>3088202.1499999994</v>
      </c>
      <c r="I812" s="105"/>
      <c r="J812" s="143">
        <v>44.944521135055886</v>
      </c>
      <c r="K812" s="143">
        <v>3667048</v>
      </c>
    </row>
    <row r="813" spans="1:11">
      <c r="A813" s="7">
        <v>7</v>
      </c>
      <c r="C813" s="8" t="s">
        <v>171</v>
      </c>
      <c r="E813" s="7">
        <v>7</v>
      </c>
      <c r="F813" s="9"/>
      <c r="G813" s="104"/>
      <c r="H813" s="145">
        <v>915548.95999999985</v>
      </c>
      <c r="I813" s="105"/>
      <c r="J813" s="104"/>
      <c r="K813" s="145">
        <v>1153546</v>
      </c>
    </row>
    <row r="814" spans="1:11">
      <c r="A814" s="7">
        <v>8</v>
      </c>
      <c r="C814" s="8" t="s">
        <v>214</v>
      </c>
      <c r="E814" s="7">
        <v>8</v>
      </c>
      <c r="F814" s="9"/>
      <c r="G814" s="143">
        <v>0</v>
      </c>
      <c r="H814" s="145">
        <v>0</v>
      </c>
      <c r="I814" s="105"/>
      <c r="J814" s="143">
        <v>0</v>
      </c>
      <c r="K814" s="145"/>
    </row>
    <row r="815" spans="1:11">
      <c r="A815" s="7">
        <v>9</v>
      </c>
      <c r="C815" s="8" t="s">
        <v>185</v>
      </c>
      <c r="E815" s="7">
        <v>9</v>
      </c>
      <c r="F815" s="9"/>
      <c r="G815" s="104">
        <f>SUM(G812:G814)</f>
        <v>37.85</v>
      </c>
      <c r="H815" s="104">
        <f>SUM(H812:H814)</f>
        <v>4003751.1099999994</v>
      </c>
      <c r="I815" s="104"/>
      <c r="J815" s="104">
        <f>SUM(J812:J814)</f>
        <v>44.944521135055886</v>
      </c>
      <c r="K815" s="104">
        <f>SUM(K812:K814)</f>
        <v>4820594</v>
      </c>
    </row>
    <row r="816" spans="1:11">
      <c r="A816" s="7">
        <v>10</v>
      </c>
      <c r="C816" s="8"/>
      <c r="E816" s="7">
        <v>10</v>
      </c>
      <c r="F816" s="9"/>
      <c r="G816" s="104"/>
      <c r="H816" s="105"/>
      <c r="I816" s="105"/>
      <c r="J816" s="104"/>
      <c r="K816" s="105"/>
    </row>
    <row r="817" spans="1:11">
      <c r="A817" s="7">
        <v>11</v>
      </c>
      <c r="C817" s="8" t="s">
        <v>174</v>
      </c>
      <c r="E817" s="7">
        <v>11</v>
      </c>
      <c r="F817" s="9"/>
      <c r="G817" s="143">
        <v>0</v>
      </c>
      <c r="H817" s="145">
        <v>0</v>
      </c>
      <c r="I817" s="105"/>
      <c r="J817" s="143">
        <v>0</v>
      </c>
      <c r="K817" s="145"/>
    </row>
    <row r="818" spans="1:11">
      <c r="A818" s="7">
        <v>12</v>
      </c>
      <c r="C818" s="8" t="s">
        <v>175</v>
      </c>
      <c r="E818" s="7">
        <v>12</v>
      </c>
      <c r="F818" s="9"/>
      <c r="G818" s="104"/>
      <c r="H818" s="145">
        <v>0</v>
      </c>
      <c r="I818" s="105"/>
      <c r="J818" s="104"/>
      <c r="K818" s="145"/>
    </row>
    <row r="819" spans="1:11">
      <c r="A819" s="7">
        <v>13</v>
      </c>
      <c r="C819" s="8" t="s">
        <v>186</v>
      </c>
      <c r="E819" s="7">
        <v>13</v>
      </c>
      <c r="F819" s="9"/>
      <c r="G819" s="104">
        <f>SUM(G817:G818)</f>
        <v>0</v>
      </c>
      <c r="H819" s="104">
        <f>SUM(H817:H818)</f>
        <v>0</v>
      </c>
      <c r="I819" s="102"/>
      <c r="J819" s="104">
        <f>SUM(J817:J818)</f>
        <v>0</v>
      </c>
      <c r="K819" s="104">
        <f>SUM(K817:K818)</f>
        <v>0</v>
      </c>
    </row>
    <row r="820" spans="1:11">
      <c r="A820" s="7">
        <v>14</v>
      </c>
      <c r="E820" s="7">
        <v>14</v>
      </c>
      <c r="F820" s="9"/>
      <c r="G820" s="106"/>
      <c r="H820" s="105"/>
      <c r="I820" s="103"/>
      <c r="J820" s="106"/>
      <c r="K820" s="105"/>
    </row>
    <row r="821" spans="1:11">
      <c r="A821" s="7">
        <v>15</v>
      </c>
      <c r="C821" s="8" t="s">
        <v>177</v>
      </c>
      <c r="E821" s="7">
        <v>15</v>
      </c>
      <c r="G821" s="107">
        <f>SUM(G815+G819)</f>
        <v>37.85</v>
      </c>
      <c r="H821" s="103">
        <f>SUM(H815+H819)</f>
        <v>4003751.1099999994</v>
      </c>
      <c r="I821" s="103"/>
      <c r="J821" s="107">
        <f>SUM(J815+J819)</f>
        <v>44.944521135055886</v>
      </c>
      <c r="K821" s="103">
        <f>SUM(K815+K819)</f>
        <v>4820594</v>
      </c>
    </row>
    <row r="822" spans="1:11">
      <c r="A822" s="7">
        <v>16</v>
      </c>
      <c r="E822" s="7">
        <v>16</v>
      </c>
      <c r="G822" s="107"/>
      <c r="H822" s="103"/>
      <c r="I822" s="103"/>
      <c r="J822" s="107"/>
      <c r="K822" s="103"/>
    </row>
    <row r="823" spans="1:11">
      <c r="A823" s="7">
        <v>17</v>
      </c>
      <c r="C823" s="8" t="s">
        <v>178</v>
      </c>
      <c r="E823" s="7">
        <v>17</v>
      </c>
      <c r="F823" s="9"/>
      <c r="G823" s="104"/>
      <c r="H823" s="145">
        <v>37168.68</v>
      </c>
      <c r="I823" s="105"/>
      <c r="J823" s="104"/>
      <c r="K823" s="145">
        <v>0</v>
      </c>
    </row>
    <row r="824" spans="1:11">
      <c r="A824" s="7">
        <v>18</v>
      </c>
      <c r="E824" s="7">
        <v>18</v>
      </c>
      <c r="F824" s="9"/>
      <c r="G824" s="104"/>
      <c r="H824" s="105"/>
      <c r="I824" s="105"/>
      <c r="J824" s="104"/>
      <c r="K824" s="105"/>
    </row>
    <row r="825" spans="1:11">
      <c r="A825" s="7">
        <v>19</v>
      </c>
      <c r="C825" s="8" t="s">
        <v>179</v>
      </c>
      <c r="E825" s="7">
        <v>19</v>
      </c>
      <c r="F825" s="9"/>
      <c r="G825" s="104"/>
      <c r="H825" s="145">
        <v>55412.12</v>
      </c>
      <c r="I825" s="105"/>
      <c r="J825" s="104"/>
      <c r="K825" s="145">
        <v>25000</v>
      </c>
    </row>
    <row r="826" spans="1:11">
      <c r="A826" s="7">
        <v>20</v>
      </c>
      <c r="C826" s="79" t="s">
        <v>180</v>
      </c>
      <c r="E826" s="7">
        <v>20</v>
      </c>
      <c r="F826" s="9"/>
      <c r="G826" s="104"/>
      <c r="H826" s="145">
        <v>6421414.5199999996</v>
      </c>
      <c r="I826" s="105"/>
      <c r="J826" s="104"/>
      <c r="K826" s="145">
        <v>3254344</v>
      </c>
    </row>
    <row r="827" spans="1:11">
      <c r="A827" s="7">
        <v>21</v>
      </c>
      <c r="C827" s="79"/>
      <c r="E827" s="7">
        <v>21</v>
      </c>
      <c r="F827" s="9"/>
      <c r="G827" s="104"/>
      <c r="H827" s="105"/>
      <c r="I827" s="105"/>
      <c r="J827" s="104"/>
      <c r="K827" s="105"/>
    </row>
    <row r="828" spans="1:11">
      <c r="A828" s="7">
        <v>22</v>
      </c>
      <c r="C828" s="8"/>
      <c r="E828" s="7">
        <v>22</v>
      </c>
      <c r="G828" s="104"/>
      <c r="H828" s="105"/>
      <c r="I828" s="105"/>
      <c r="J828" s="104"/>
      <c r="K828" s="105"/>
    </row>
    <row r="829" spans="1:11">
      <c r="A829" s="7">
        <v>23</v>
      </c>
      <c r="C829" s="8" t="s">
        <v>181</v>
      </c>
      <c r="E829" s="7">
        <v>23</v>
      </c>
      <c r="G829" s="104"/>
      <c r="H829" s="145">
        <v>368600.89</v>
      </c>
      <c r="I829" s="105"/>
      <c r="J829" s="104"/>
      <c r="K829" s="145">
        <v>0</v>
      </c>
    </row>
    <row r="830" spans="1:11">
      <c r="A830" s="7">
        <v>24</v>
      </c>
      <c r="C830" s="8"/>
      <c r="E830" s="7">
        <v>24</v>
      </c>
      <c r="G830" s="104"/>
      <c r="H830" s="105"/>
      <c r="I830" s="105"/>
      <c r="J830" s="104"/>
      <c r="K830" s="105"/>
    </row>
    <row r="831" spans="1:11">
      <c r="A831" s="7"/>
      <c r="E831" s="7">
        <v>25</v>
      </c>
      <c r="F831" s="69" t="s">
        <v>6</v>
      </c>
      <c r="G831" s="81"/>
      <c r="H831" s="20"/>
      <c r="I831" s="69"/>
      <c r="J831" s="81"/>
      <c r="K831" s="20"/>
    </row>
    <row r="832" spans="1:11">
      <c r="A832" s="7">
        <v>25</v>
      </c>
      <c r="C832" s="8" t="s">
        <v>215</v>
      </c>
      <c r="E832" s="7"/>
      <c r="G832" s="103">
        <f>SUM(G821:G830)</f>
        <v>37.85</v>
      </c>
      <c r="H832" s="103">
        <f>ROUND(SUM(H821:H830),0)</f>
        <v>10886347</v>
      </c>
      <c r="I832" s="108"/>
      <c r="J832" s="103">
        <f>SUM(J821:J830)</f>
        <v>44.944521135055886</v>
      </c>
      <c r="K832" s="103">
        <f>SUM(K821:K830)</f>
        <v>8099938</v>
      </c>
    </row>
    <row r="833" spans="1:11">
      <c r="F833" s="69" t="s">
        <v>6</v>
      </c>
      <c r="G833" s="19"/>
      <c r="H833" s="20"/>
      <c r="I833" s="69"/>
      <c r="J833" s="19"/>
      <c r="K833" s="20"/>
    </row>
    <row r="834" spans="1:11">
      <c r="A834" s="8"/>
      <c r="C834" s="130" t="s">
        <v>49</v>
      </c>
    </row>
    <row r="836" spans="1:11">
      <c r="A836" s="8"/>
      <c r="H836" s="39"/>
      <c r="K836" s="39"/>
    </row>
    <row r="837" spans="1:11">
      <c r="A837" s="15" t="str">
        <f>$A$83</f>
        <v xml:space="preserve">Institution No.:  </v>
      </c>
      <c r="B837" s="35"/>
      <c r="C837" s="35"/>
      <c r="D837" s="35"/>
      <c r="E837" s="36"/>
      <c r="F837" s="35"/>
      <c r="G837" s="37"/>
      <c r="H837" s="38"/>
      <c r="I837" s="35"/>
      <c r="J837" s="37"/>
      <c r="K837" s="14" t="s">
        <v>216</v>
      </c>
    </row>
    <row r="838" spans="1:11">
      <c r="A838" s="259" t="s">
        <v>217</v>
      </c>
      <c r="B838" s="259"/>
      <c r="C838" s="259"/>
      <c r="D838" s="259"/>
      <c r="E838" s="259"/>
      <c r="F838" s="259"/>
      <c r="G838" s="259"/>
      <c r="H838" s="259"/>
      <c r="I838" s="259"/>
      <c r="J838" s="259"/>
      <c r="K838" s="259"/>
    </row>
    <row r="839" spans="1:11">
      <c r="A839" s="15" t="str">
        <f>$A$42</f>
        <v xml:space="preserve">NAME: </v>
      </c>
      <c r="C839" s="130" t="str">
        <f>$D$20</f>
        <v>University of Colorado</v>
      </c>
      <c r="H839" s="86"/>
      <c r="J839" s="13"/>
      <c r="K839" s="17" t="str">
        <f>$K$3</f>
        <v>Due Date: October 08, 2018</v>
      </c>
    </row>
    <row r="840" spans="1:11">
      <c r="A840" s="18" t="s">
        <v>6</v>
      </c>
      <c r="B840" s="18" t="s">
        <v>6</v>
      </c>
      <c r="C840" s="18" t="s">
        <v>6</v>
      </c>
      <c r="D840" s="18" t="s">
        <v>6</v>
      </c>
      <c r="E840" s="18" t="s">
        <v>6</v>
      </c>
      <c r="F840" s="18" t="s">
        <v>6</v>
      </c>
      <c r="G840" s="19" t="s">
        <v>6</v>
      </c>
      <c r="H840" s="20" t="s">
        <v>6</v>
      </c>
      <c r="I840" s="18" t="s">
        <v>6</v>
      </c>
      <c r="J840" s="19" t="s">
        <v>6</v>
      </c>
      <c r="K840" s="20" t="s">
        <v>6</v>
      </c>
    </row>
    <row r="841" spans="1:11">
      <c r="A841" s="21" t="s">
        <v>7</v>
      </c>
      <c r="E841" s="21" t="s">
        <v>7</v>
      </c>
      <c r="F841" s="22"/>
      <c r="G841" s="23"/>
      <c r="H841" s="24" t="str">
        <f>+H804</f>
        <v>2017-18</v>
      </c>
      <c r="I841" s="22"/>
      <c r="J841" s="23"/>
      <c r="K841" s="24" t="str">
        <f>+K804</f>
        <v>2018-19</v>
      </c>
    </row>
    <row r="842" spans="1:11">
      <c r="A842" s="21" t="s">
        <v>9</v>
      </c>
      <c r="C842" s="25" t="s">
        <v>51</v>
      </c>
      <c r="E842" s="21" t="s">
        <v>9</v>
      </c>
      <c r="F842" s="22"/>
      <c r="G842" s="23"/>
      <c r="H842" s="24" t="s">
        <v>12</v>
      </c>
      <c r="I842" s="22"/>
      <c r="J842" s="23"/>
      <c r="K842" s="24" t="s">
        <v>13</v>
      </c>
    </row>
    <row r="843" spans="1:11">
      <c r="A843" s="18" t="s">
        <v>6</v>
      </c>
      <c r="B843" s="18" t="s">
        <v>6</v>
      </c>
      <c r="C843" s="18" t="s">
        <v>6</v>
      </c>
      <c r="D843" s="18" t="s">
        <v>6</v>
      </c>
      <c r="E843" s="18" t="s">
        <v>6</v>
      </c>
      <c r="F843" s="18" t="s">
        <v>6</v>
      </c>
      <c r="G843" s="19" t="s">
        <v>6</v>
      </c>
      <c r="H843" s="20" t="s">
        <v>6</v>
      </c>
      <c r="I843" s="18" t="s">
        <v>6</v>
      </c>
      <c r="J843" s="19" t="s">
        <v>6</v>
      </c>
      <c r="K843" s="20" t="s">
        <v>6</v>
      </c>
    </row>
    <row r="844" spans="1:11">
      <c r="A844" s="72">
        <v>1</v>
      </c>
      <c r="C844" s="130" t="s">
        <v>218</v>
      </c>
      <c r="E844" s="72">
        <v>1</v>
      </c>
      <c r="F844" s="9"/>
      <c r="G844" s="105"/>
      <c r="H844" s="145">
        <v>10110888.476000004</v>
      </c>
      <c r="I844" s="105"/>
      <c r="J844" s="105"/>
      <c r="K844" s="145">
        <v>15435213</v>
      </c>
    </row>
    <row r="845" spans="1:11">
      <c r="A845" s="72">
        <v>2</v>
      </c>
      <c r="E845" s="72">
        <v>2</v>
      </c>
      <c r="F845" s="9"/>
      <c r="G845" s="105"/>
      <c r="H845" s="105"/>
      <c r="I845" s="105"/>
      <c r="J845" s="105"/>
      <c r="K845" s="105"/>
    </row>
    <row r="846" spans="1:11">
      <c r="A846" s="72">
        <v>3</v>
      </c>
      <c r="C846" s="9"/>
      <c r="E846" s="72">
        <v>3</v>
      </c>
      <c r="F846" s="9"/>
      <c r="G846" s="105"/>
      <c r="H846" s="105"/>
      <c r="I846" s="105"/>
      <c r="J846" s="105"/>
      <c r="K846" s="105"/>
    </row>
    <row r="847" spans="1:11">
      <c r="A847" s="72">
        <v>4</v>
      </c>
      <c r="C847" s="9"/>
      <c r="E847" s="72">
        <v>4</v>
      </c>
      <c r="F847" s="9"/>
      <c r="G847" s="105"/>
      <c r="H847" s="105"/>
      <c r="I847" s="105"/>
      <c r="J847" s="105"/>
      <c r="K847" s="105"/>
    </row>
    <row r="848" spans="1:11">
      <c r="A848" s="72">
        <v>5</v>
      </c>
      <c r="C848" s="8"/>
      <c r="E848" s="72">
        <v>5</v>
      </c>
      <c r="F848" s="9"/>
      <c r="G848" s="105"/>
      <c r="H848" s="105"/>
      <c r="I848" s="105"/>
      <c r="J848" s="105"/>
      <c r="K848" s="105"/>
    </row>
    <row r="849" spans="1:11">
      <c r="A849" s="72">
        <v>6</v>
      </c>
      <c r="C849" s="9"/>
      <c r="E849" s="72">
        <v>6</v>
      </c>
      <c r="F849" s="9"/>
      <c r="G849" s="105"/>
      <c r="H849" s="105"/>
      <c r="I849" s="105"/>
      <c r="J849" s="105"/>
      <c r="K849" s="105"/>
    </row>
    <row r="850" spans="1:11">
      <c r="A850" s="72">
        <v>7</v>
      </c>
      <c r="C850" s="9"/>
      <c r="E850" s="72">
        <v>7</v>
      </c>
      <c r="F850" s="9"/>
      <c r="G850" s="105"/>
      <c r="H850" s="105"/>
      <c r="I850" s="105"/>
      <c r="J850" s="105"/>
      <c r="K850" s="105"/>
    </row>
    <row r="851" spans="1:11">
      <c r="A851" s="72">
        <v>8</v>
      </c>
      <c r="E851" s="72">
        <v>8</v>
      </c>
      <c r="F851" s="9"/>
      <c r="G851" s="105"/>
      <c r="H851" s="105"/>
      <c r="I851" s="105"/>
      <c r="J851" s="105"/>
      <c r="K851" s="105"/>
    </row>
    <row r="852" spans="1:11">
      <c r="A852" s="72">
        <v>9</v>
      </c>
      <c r="E852" s="72">
        <v>9</v>
      </c>
      <c r="F852" s="9"/>
      <c r="G852" s="105"/>
      <c r="H852" s="105"/>
      <c r="I852" s="105"/>
      <c r="J852" s="105"/>
      <c r="K852" s="105"/>
    </row>
    <row r="853" spans="1:11">
      <c r="A853" s="75"/>
      <c r="E853" s="75"/>
      <c r="F853" s="69" t="s">
        <v>6</v>
      </c>
      <c r="G853" s="84" t="s">
        <v>6</v>
      </c>
      <c r="H853" s="84"/>
      <c r="I853" s="84"/>
      <c r="J853" s="84"/>
      <c r="K853" s="84"/>
    </row>
    <row r="854" spans="1:11">
      <c r="A854" s="72">
        <v>10</v>
      </c>
      <c r="C854" s="130" t="s">
        <v>219</v>
      </c>
      <c r="E854" s="72">
        <v>10</v>
      </c>
      <c r="G854" s="102"/>
      <c r="H854" s="105">
        <f>SUM(H844:H852)</f>
        <v>10110888.476000004</v>
      </c>
      <c r="I854" s="103"/>
      <c r="J854" s="102"/>
      <c r="K854" s="105">
        <f>SUM(K844:K852)</f>
        <v>15435213</v>
      </c>
    </row>
    <row r="855" spans="1:11">
      <c r="A855" s="72"/>
      <c r="E855" s="72"/>
      <c r="F855" s="69" t="s">
        <v>6</v>
      </c>
      <c r="G855" s="84" t="s">
        <v>6</v>
      </c>
      <c r="H855" s="84"/>
      <c r="I855" s="84"/>
      <c r="J855" s="84"/>
      <c r="K855" s="84"/>
    </row>
    <row r="856" spans="1:11">
      <c r="A856" s="72">
        <v>11</v>
      </c>
      <c r="C856" s="9"/>
      <c r="E856" s="72">
        <v>11</v>
      </c>
      <c r="F856" s="9"/>
      <c r="G856" s="105"/>
      <c r="H856" s="105"/>
      <c r="I856" s="105"/>
      <c r="J856" s="105"/>
      <c r="K856" s="105"/>
    </row>
    <row r="857" spans="1:11">
      <c r="A857" s="72">
        <v>12</v>
      </c>
      <c r="C857" s="8" t="s">
        <v>220</v>
      </c>
      <c r="E857" s="72">
        <v>12</v>
      </c>
      <c r="F857" s="9"/>
      <c r="G857" s="105"/>
      <c r="H857" s="145">
        <v>42379083.832220301</v>
      </c>
      <c r="I857" s="105"/>
      <c r="J857" s="105"/>
      <c r="K857" s="145">
        <v>34455120.129999995</v>
      </c>
    </row>
    <row r="858" spans="1:11">
      <c r="A858" s="72">
        <v>13</v>
      </c>
      <c r="C858" s="9" t="s">
        <v>221</v>
      </c>
      <c r="E858" s="72">
        <v>13</v>
      </c>
      <c r="F858" s="9"/>
      <c r="G858" s="105"/>
      <c r="H858" s="145"/>
      <c r="I858" s="105"/>
      <c r="J858" s="105"/>
      <c r="K858" s="145"/>
    </row>
    <row r="859" spans="1:11">
      <c r="A859" s="72">
        <v>14</v>
      </c>
      <c r="E859" s="72">
        <v>14</v>
      </c>
      <c r="F859" s="9"/>
      <c r="G859" s="105"/>
      <c r="H859" s="105"/>
      <c r="I859" s="105"/>
      <c r="J859" s="105"/>
      <c r="K859" s="105"/>
    </row>
    <row r="860" spans="1:11">
      <c r="A860" s="72">
        <v>15</v>
      </c>
      <c r="E860" s="72">
        <v>15</v>
      </c>
      <c r="F860" s="9"/>
      <c r="G860" s="105"/>
      <c r="H860" s="105"/>
      <c r="I860" s="105"/>
      <c r="J860" s="105"/>
      <c r="K860" s="105"/>
    </row>
    <row r="861" spans="1:11">
      <c r="A861" s="72">
        <v>16</v>
      </c>
      <c r="E861" s="72">
        <v>16</v>
      </c>
      <c r="F861" s="9"/>
      <c r="G861" s="105"/>
      <c r="H861" s="105"/>
      <c r="I861" s="105"/>
      <c r="J861" s="105"/>
      <c r="K861" s="105"/>
    </row>
    <row r="862" spans="1:11">
      <c r="A862" s="72">
        <v>17</v>
      </c>
      <c r="C862" s="73"/>
      <c r="D862" s="74"/>
      <c r="E862" s="72">
        <v>17</v>
      </c>
      <c r="F862" s="9"/>
      <c r="G862" s="105"/>
      <c r="H862" s="105"/>
      <c r="I862" s="105"/>
      <c r="J862" s="105"/>
      <c r="K862" s="105"/>
    </row>
    <row r="863" spans="1:11">
      <c r="A863" s="72">
        <v>18</v>
      </c>
      <c r="C863" s="74"/>
      <c r="D863" s="74"/>
      <c r="E863" s="72">
        <v>18</v>
      </c>
      <c r="F863" s="9"/>
      <c r="G863" s="105"/>
      <c r="H863" s="105"/>
      <c r="I863" s="105"/>
      <c r="J863" s="105"/>
      <c r="K863" s="105"/>
    </row>
    <row r="864" spans="1:11">
      <c r="A864" s="72"/>
      <c r="C864" s="87"/>
      <c r="D864" s="74"/>
      <c r="E864" s="72"/>
      <c r="F864" s="69" t="s">
        <v>6</v>
      </c>
      <c r="G864" s="19" t="s">
        <v>6</v>
      </c>
      <c r="H864" s="20"/>
      <c r="I864" s="69"/>
      <c r="J864" s="19"/>
      <c r="K864" s="20"/>
    </row>
    <row r="865" spans="1:13">
      <c r="A865" s="72">
        <v>19</v>
      </c>
      <c r="C865" s="130" t="s">
        <v>222</v>
      </c>
      <c r="D865" s="74"/>
      <c r="E865" s="72">
        <v>19</v>
      </c>
      <c r="G865" s="103"/>
      <c r="H865" s="103">
        <f>SUM(H856:H863)</f>
        <v>42379083.832220301</v>
      </c>
      <c r="I865" s="105"/>
      <c r="J865" s="105"/>
      <c r="K865" s="103">
        <f>SUM(K856:K863)</f>
        <v>34455120.129999995</v>
      </c>
    </row>
    <row r="866" spans="1:13">
      <c r="A866" s="72"/>
      <c r="C866" s="87"/>
      <c r="D866" s="74"/>
      <c r="E866" s="72"/>
      <c r="F866" s="69" t="s">
        <v>6</v>
      </c>
      <c r="G866" s="19" t="s">
        <v>6</v>
      </c>
      <c r="H866" s="20"/>
      <c r="I866" s="69"/>
      <c r="J866" s="19"/>
      <c r="K866" s="20"/>
    </row>
    <row r="867" spans="1:13">
      <c r="A867" s="72"/>
      <c r="C867" s="74"/>
      <c r="D867" s="74"/>
      <c r="E867" s="72"/>
      <c r="H867" s="11"/>
      <c r="M867" s="162"/>
    </row>
    <row r="868" spans="1:13">
      <c r="A868" s="72">
        <v>20</v>
      </c>
      <c r="C868" s="8" t="s">
        <v>223</v>
      </c>
      <c r="E868" s="72">
        <v>20</v>
      </c>
      <c r="G868" s="102"/>
      <c r="H868" s="103">
        <f>ROUND(SUM(H854,H865),0)</f>
        <v>52489972</v>
      </c>
      <c r="I868" s="103"/>
      <c r="J868" s="102"/>
      <c r="K868" s="103">
        <f>ROUND(SUM(K854,K865)+2540285,0)</f>
        <v>52430618</v>
      </c>
    </row>
    <row r="869" spans="1:13">
      <c r="C869" s="30" t="s">
        <v>224</v>
      </c>
      <c r="E869" s="34"/>
      <c r="F869" s="69" t="s">
        <v>6</v>
      </c>
      <c r="G869" s="19" t="s">
        <v>6</v>
      </c>
      <c r="H869" s="20"/>
      <c r="I869" s="69"/>
      <c r="J869" s="19"/>
      <c r="K869" s="20"/>
    </row>
    <row r="870" spans="1:13">
      <c r="C870" s="8" t="s">
        <v>38</v>
      </c>
    </row>
    <row r="871" spans="1:13">
      <c r="D871" s="8"/>
      <c r="G871" s="13"/>
      <c r="H871" s="39"/>
      <c r="I871" s="60"/>
      <c r="J871" s="13"/>
      <c r="K871" s="39"/>
    </row>
    <row r="872" spans="1:13">
      <c r="D872" s="8"/>
      <c r="G872" s="13"/>
      <c r="H872" s="39"/>
      <c r="I872" s="60"/>
      <c r="J872" s="13"/>
      <c r="K872" s="39"/>
    </row>
    <row r="873" spans="1:13">
      <c r="D873" s="8"/>
      <c r="G873" s="13"/>
      <c r="H873" s="39"/>
      <c r="I873" s="60"/>
      <c r="J873" s="13"/>
      <c r="K873" s="39"/>
    </row>
    <row r="874" spans="1:13">
      <c r="D874" s="8"/>
      <c r="G874" s="13"/>
      <c r="H874" s="39"/>
      <c r="I874" s="60"/>
      <c r="J874" s="13"/>
      <c r="K874" s="39"/>
    </row>
    <row r="875" spans="1:13">
      <c r="D875" s="8"/>
      <c r="G875" s="13"/>
      <c r="H875" s="39"/>
      <c r="I875" s="60"/>
      <c r="J875" s="13"/>
      <c r="K875" s="39"/>
    </row>
    <row r="876" spans="1:13">
      <c r="D876" s="8"/>
      <c r="G876" s="13"/>
      <c r="H876" s="39"/>
      <c r="I876" s="60"/>
      <c r="J876" s="13"/>
      <c r="K876" s="39"/>
    </row>
    <row r="877" spans="1:13">
      <c r="D877" s="8"/>
      <c r="G877" s="13"/>
      <c r="H877" s="39"/>
      <c r="I877" s="60"/>
      <c r="J877" s="13"/>
      <c r="K877" s="39"/>
    </row>
    <row r="878" spans="1:13">
      <c r="D878" s="8"/>
      <c r="G878" s="13"/>
      <c r="H878" s="39"/>
      <c r="I878" s="60"/>
      <c r="J878" s="13"/>
      <c r="K878" s="39"/>
    </row>
    <row r="879" spans="1:13">
      <c r="D879" s="8"/>
      <c r="G879" s="13"/>
      <c r="H879" s="39"/>
      <c r="I879" s="60"/>
      <c r="J879" s="13"/>
      <c r="K879" s="39"/>
    </row>
    <row r="880" spans="1:13">
      <c r="D880" s="8"/>
      <c r="G880" s="13"/>
      <c r="H880" s="39"/>
      <c r="I880" s="60"/>
      <c r="J880" s="13"/>
      <c r="K880" s="39"/>
    </row>
    <row r="881" spans="4:11">
      <c r="D881" s="8"/>
      <c r="G881" s="13"/>
      <c r="H881" s="39"/>
      <c r="I881" s="60"/>
      <c r="J881" s="13"/>
      <c r="K881" s="39"/>
    </row>
    <row r="882" spans="4:11">
      <c r="D882" s="8"/>
      <c r="G882" s="13"/>
      <c r="H882" s="39"/>
      <c r="I882" s="60"/>
      <c r="J882" s="13"/>
      <c r="K882" s="39"/>
    </row>
    <row r="883" spans="4:11">
      <c r="D883" s="8"/>
      <c r="G883" s="13"/>
      <c r="H883" s="39"/>
      <c r="I883" s="60"/>
      <c r="J883" s="13"/>
      <c r="K883" s="39"/>
    </row>
    <row r="884" spans="4:11">
      <c r="D884" s="8"/>
      <c r="G884" s="13"/>
      <c r="H884" s="39"/>
      <c r="I884" s="60"/>
      <c r="J884" s="13"/>
      <c r="K884" s="39"/>
    </row>
    <row r="885" spans="4:11">
      <c r="D885" s="8"/>
      <c r="G885" s="13"/>
      <c r="H885" s="39"/>
      <c r="I885" s="60"/>
      <c r="J885" s="13"/>
      <c r="K885" s="39"/>
    </row>
    <row r="886" spans="4:11">
      <c r="D886" s="8"/>
      <c r="G886" s="13"/>
      <c r="H886" s="39"/>
      <c r="I886" s="60"/>
      <c r="J886" s="13"/>
      <c r="K886" s="39"/>
    </row>
    <row r="887" spans="4:11">
      <c r="D887" s="8"/>
      <c r="G887" s="13"/>
      <c r="H887" s="39"/>
      <c r="I887" s="60"/>
      <c r="J887" s="13"/>
      <c r="K887" s="39"/>
    </row>
    <row r="888" spans="4:11">
      <c r="D888" s="8"/>
      <c r="G888" s="13"/>
      <c r="H888" s="39"/>
      <c r="I888" s="60"/>
      <c r="J888" s="13"/>
      <c r="K888" s="39"/>
    </row>
    <row r="889" spans="4:11">
      <c r="D889" s="8"/>
      <c r="G889" s="13"/>
      <c r="H889" s="39"/>
      <c r="I889" s="60"/>
      <c r="J889" s="13"/>
      <c r="K889" s="39"/>
    </row>
    <row r="890" spans="4:11">
      <c r="D890" s="8"/>
      <c r="G890" s="13"/>
      <c r="H890" s="39"/>
      <c r="I890" s="60"/>
      <c r="J890" s="13"/>
      <c r="K890" s="39"/>
    </row>
    <row r="891" spans="4:11">
      <c r="D891" s="8"/>
      <c r="G891" s="13"/>
      <c r="H891" s="39"/>
      <c r="I891" s="60"/>
      <c r="J891" s="13"/>
      <c r="K891" s="39"/>
    </row>
    <row r="892" spans="4:11">
      <c r="D892" s="8"/>
      <c r="G892" s="13"/>
      <c r="H892" s="39"/>
      <c r="I892" s="60"/>
      <c r="J892" s="13"/>
      <c r="K892" s="39"/>
    </row>
    <row r="893" spans="4:11">
      <c r="D893" s="8"/>
      <c r="G893" s="13"/>
      <c r="H893" s="39"/>
      <c r="I893" s="60"/>
      <c r="J893" s="13"/>
      <c r="K893" s="39"/>
    </row>
    <row r="894" spans="4:11">
      <c r="D894" s="8"/>
      <c r="G894" s="13"/>
      <c r="H894" s="39"/>
      <c r="I894" s="60"/>
      <c r="J894" s="13"/>
      <c r="K894" s="39"/>
    </row>
    <row r="895" spans="4:11">
      <c r="D895" s="8"/>
      <c r="G895" s="13"/>
      <c r="H895" s="39"/>
      <c r="I895" s="60"/>
      <c r="J895" s="13"/>
      <c r="K895" s="39"/>
    </row>
    <row r="934" spans="4:11">
      <c r="D934" s="22"/>
      <c r="F934" s="34"/>
      <c r="G934" s="13"/>
      <c r="H934" s="39"/>
      <c r="J934" s="13"/>
      <c r="K934" s="39"/>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34"/>
  <sheetViews>
    <sheetView showGridLines="0" view="pageBreakPreview" zoomScaleNormal="90" zoomScaleSheetLayoutView="100" workbookViewId="0"/>
  </sheetViews>
  <sheetFormatPr defaultColWidth="9.625" defaultRowHeight="12"/>
  <cols>
    <col min="1" max="1" width="4.625" style="130" customWidth="1"/>
    <col min="2" max="2" width="1.875" style="130" customWidth="1"/>
    <col min="3" max="3" width="30.625" style="130" customWidth="1"/>
    <col min="4" max="4" width="28.625" style="130" customWidth="1"/>
    <col min="5" max="5" width="8.87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12" width="9.625" style="130"/>
    <col min="13" max="13" width="12.25" style="130" bestFit="1" customWidth="1"/>
    <col min="14"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266</v>
      </c>
    </row>
    <row r="5" spans="1:11" ht="45">
      <c r="A5" s="265" t="s">
        <v>1</v>
      </c>
      <c r="B5" s="265"/>
      <c r="C5" s="265"/>
      <c r="D5" s="265"/>
      <c r="E5" s="265"/>
      <c r="F5" s="265"/>
      <c r="G5" s="265"/>
      <c r="H5" s="265"/>
      <c r="I5" s="265"/>
      <c r="J5" s="265"/>
      <c r="K5" s="265"/>
    </row>
    <row r="8" spans="1:11" s="5" customFormat="1" ht="33">
      <c r="A8" s="266" t="s">
        <v>263</v>
      </c>
      <c r="B8" s="266"/>
      <c r="C8" s="266"/>
      <c r="D8" s="266"/>
      <c r="E8" s="266"/>
      <c r="F8" s="266"/>
      <c r="G8" s="266"/>
      <c r="H8" s="266"/>
      <c r="I8" s="266"/>
      <c r="J8" s="266"/>
      <c r="K8" s="266"/>
    </row>
    <row r="9" spans="1:11" s="5" customFormat="1" ht="33">
      <c r="A9" s="266" t="s">
        <v>264</v>
      </c>
      <c r="B9" s="266"/>
      <c r="C9" s="266"/>
      <c r="D9" s="266"/>
      <c r="E9" s="266"/>
      <c r="F9" s="266"/>
      <c r="G9" s="266"/>
      <c r="H9" s="266"/>
      <c r="I9" s="266"/>
      <c r="J9" s="266"/>
      <c r="K9" s="266"/>
    </row>
    <row r="20" spans="1:11" ht="12.75" thickBot="1">
      <c r="A20" s="267" t="s">
        <v>228</v>
      </c>
      <c r="B20" s="267"/>
      <c r="C20" s="267"/>
      <c r="D20" s="128" t="s">
        <v>267</v>
      </c>
      <c r="E20" s="6"/>
      <c r="F20" s="6"/>
      <c r="G20" s="6"/>
      <c r="H20" s="6"/>
      <c r="I20" s="6"/>
      <c r="J20" s="6"/>
      <c r="K20" s="6"/>
    </row>
    <row r="21" spans="1:11" ht="12.75" thickBot="1">
      <c r="C21" s="154" t="s">
        <v>229</v>
      </c>
      <c r="D21" s="127" t="s">
        <v>274</v>
      </c>
    </row>
    <row r="22" spans="1:11" ht="12.75" thickBot="1">
      <c r="C22" s="154" t="s">
        <v>230</v>
      </c>
      <c r="D22" s="127" t="s">
        <v>275</v>
      </c>
    </row>
    <row r="23" spans="1:11" ht="12.75" thickBot="1">
      <c r="C23" s="154" t="s">
        <v>231</v>
      </c>
      <c r="D23" s="127" t="s">
        <v>276</v>
      </c>
    </row>
    <row r="31" spans="1:11">
      <c r="C31" s="130" t="s">
        <v>2</v>
      </c>
    </row>
    <row r="36" spans="1:11" ht="30">
      <c r="A36" s="268" t="s">
        <v>236</v>
      </c>
      <c r="B36" s="268"/>
      <c r="C36" s="268"/>
      <c r="D36" s="268"/>
      <c r="E36" s="268"/>
      <c r="F36" s="268"/>
      <c r="G36" s="268"/>
      <c r="H36" s="268"/>
      <c r="I36" s="268"/>
      <c r="J36" s="268"/>
      <c r="K36" s="268"/>
    </row>
    <row r="39" spans="1:11">
      <c r="A39" s="7"/>
      <c r="C39" s="8"/>
      <c r="E39" s="7"/>
      <c r="F39" s="9"/>
      <c r="G39" s="10"/>
      <c r="H39" s="11"/>
      <c r="I39" s="9"/>
      <c r="J39" s="10"/>
      <c r="K39" s="11"/>
    </row>
    <row r="40" spans="1:11">
      <c r="A40" s="12"/>
      <c r="G40" s="13"/>
      <c r="K40" s="14" t="s">
        <v>3</v>
      </c>
    </row>
    <row r="41" spans="1:11">
      <c r="A41" s="260" t="s">
        <v>4</v>
      </c>
      <c r="B41" s="260"/>
      <c r="C41" s="260"/>
      <c r="D41" s="260"/>
      <c r="E41" s="260"/>
      <c r="F41" s="260"/>
      <c r="G41" s="260"/>
      <c r="H41" s="260"/>
      <c r="I41" s="260"/>
      <c r="J41" s="260"/>
      <c r="K41" s="260"/>
    </row>
    <row r="42" spans="1:11">
      <c r="A42" s="15" t="s">
        <v>5</v>
      </c>
      <c r="C42" s="130" t="str">
        <f>$D$20</f>
        <v>University of Colorado</v>
      </c>
      <c r="G42" s="13"/>
      <c r="I42" s="16"/>
      <c r="J42" s="13"/>
      <c r="K42" s="17" t="str">
        <f>$K$3</f>
        <v>Due Date: October 08, 2018</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257</v>
      </c>
      <c r="I44" s="22"/>
      <c r="J44" s="23"/>
      <c r="K44" s="24" t="s">
        <v>265</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9">
        <v>0</v>
      </c>
      <c r="H47" s="89">
        <v>0</v>
      </c>
      <c r="I47" s="29"/>
      <c r="J47" s="89">
        <v>0</v>
      </c>
      <c r="K47" s="89">
        <v>0</v>
      </c>
    </row>
    <row r="48" spans="1:11">
      <c r="A48" s="7">
        <v>2</v>
      </c>
      <c r="C48" s="8" t="s">
        <v>16</v>
      </c>
      <c r="D48" s="26" t="s">
        <v>17</v>
      </c>
      <c r="E48" s="7">
        <v>2</v>
      </c>
      <c r="G48" s="89">
        <v>0</v>
      </c>
      <c r="H48" s="89">
        <v>0</v>
      </c>
      <c r="I48" s="29"/>
      <c r="J48" s="89">
        <v>0</v>
      </c>
      <c r="K48" s="89">
        <v>0</v>
      </c>
    </row>
    <row r="49" spans="1:15">
      <c r="A49" s="7">
        <v>3</v>
      </c>
      <c r="C49" s="8" t="s">
        <v>18</v>
      </c>
      <c r="D49" s="26" t="s">
        <v>19</v>
      </c>
      <c r="E49" s="7">
        <v>3</v>
      </c>
      <c r="G49" s="89">
        <v>0</v>
      </c>
      <c r="H49" s="89">
        <v>0</v>
      </c>
      <c r="I49" s="29"/>
      <c r="J49" s="89">
        <v>0</v>
      </c>
      <c r="K49" s="89">
        <v>0</v>
      </c>
    </row>
    <row r="50" spans="1:15">
      <c r="A50" s="7">
        <v>4</v>
      </c>
      <c r="C50" s="8" t="s">
        <v>20</v>
      </c>
      <c r="D50" s="26" t="s">
        <v>21</v>
      </c>
      <c r="E50" s="7">
        <v>4</v>
      </c>
      <c r="G50" s="89">
        <v>0</v>
      </c>
      <c r="H50" s="89">
        <v>0</v>
      </c>
      <c r="I50" s="29"/>
      <c r="J50" s="89">
        <v>0</v>
      </c>
      <c r="K50" s="89">
        <v>0</v>
      </c>
    </row>
    <row r="51" spans="1:15">
      <c r="A51" s="7">
        <v>5</v>
      </c>
      <c r="C51" s="8" t="s">
        <v>22</v>
      </c>
      <c r="D51" s="26" t="s">
        <v>23</v>
      </c>
      <c r="E51" s="7">
        <v>5</v>
      </c>
      <c r="G51" s="89">
        <v>0</v>
      </c>
      <c r="H51" s="89">
        <v>0</v>
      </c>
      <c r="I51" s="29"/>
      <c r="J51" s="89">
        <v>0</v>
      </c>
      <c r="K51" s="89">
        <v>0</v>
      </c>
    </row>
    <row r="52" spans="1:15">
      <c r="A52" s="7">
        <v>6</v>
      </c>
      <c r="C52" s="8" t="s">
        <v>24</v>
      </c>
      <c r="D52" s="26" t="s">
        <v>25</v>
      </c>
      <c r="E52" s="7">
        <v>6</v>
      </c>
      <c r="G52" s="89">
        <v>0</v>
      </c>
      <c r="H52" s="89">
        <v>0</v>
      </c>
      <c r="I52" s="29"/>
      <c r="J52" s="89">
        <v>0</v>
      </c>
      <c r="K52" s="89">
        <v>0</v>
      </c>
    </row>
    <row r="53" spans="1:15">
      <c r="A53" s="7">
        <v>7</v>
      </c>
      <c r="C53" s="8" t="s">
        <v>26</v>
      </c>
      <c r="D53" s="26" t="s">
        <v>27</v>
      </c>
      <c r="E53" s="7">
        <v>7</v>
      </c>
      <c r="G53" s="89">
        <v>0</v>
      </c>
      <c r="H53" s="89">
        <v>0</v>
      </c>
      <c r="I53" s="29"/>
      <c r="J53" s="89">
        <v>0</v>
      </c>
      <c r="K53" s="89">
        <v>0</v>
      </c>
    </row>
    <row r="54" spans="1:15">
      <c r="A54" s="7">
        <v>8</v>
      </c>
      <c r="C54" s="8" t="s">
        <v>28</v>
      </c>
      <c r="D54" s="26" t="s">
        <v>29</v>
      </c>
      <c r="E54" s="7">
        <v>8</v>
      </c>
      <c r="G54" s="89">
        <v>0</v>
      </c>
      <c r="H54" s="89">
        <v>0</v>
      </c>
      <c r="I54" s="29"/>
      <c r="J54" s="89">
        <v>0</v>
      </c>
      <c r="K54" s="89">
        <v>0</v>
      </c>
    </row>
    <row r="55" spans="1:15">
      <c r="A55" s="7">
        <v>9</v>
      </c>
      <c r="C55" s="8" t="s">
        <v>30</v>
      </c>
      <c r="D55" s="26" t="s">
        <v>31</v>
      </c>
      <c r="E55" s="7">
        <v>9</v>
      </c>
      <c r="G55" s="155">
        <v>0</v>
      </c>
      <c r="H55" s="155">
        <v>0</v>
      </c>
      <c r="I55" s="29" t="s">
        <v>38</v>
      </c>
      <c r="J55" s="155">
        <v>0</v>
      </c>
      <c r="K55" s="155">
        <v>0</v>
      </c>
    </row>
    <row r="56" spans="1:15">
      <c r="A56" s="7">
        <v>10</v>
      </c>
      <c r="C56" s="8" t="s">
        <v>32</v>
      </c>
      <c r="D56" s="26" t="s">
        <v>33</v>
      </c>
      <c r="E56" s="7">
        <v>10</v>
      </c>
      <c r="G56" s="89">
        <v>0</v>
      </c>
      <c r="H56" s="89">
        <v>0</v>
      </c>
      <c r="I56" s="29"/>
      <c r="J56" s="89">
        <v>0</v>
      </c>
      <c r="K56" s="89">
        <v>0</v>
      </c>
    </row>
    <row r="57" spans="1:15">
      <c r="A57" s="7"/>
      <c r="C57" s="8"/>
      <c r="D57" s="26"/>
      <c r="E57" s="7"/>
      <c r="F57" s="18" t="s">
        <v>6</v>
      </c>
      <c r="G57" s="19" t="s">
        <v>6</v>
      </c>
      <c r="H57" s="48"/>
      <c r="I57" s="27"/>
      <c r="J57" s="19"/>
      <c r="K57" s="48"/>
    </row>
    <row r="58" spans="1:15" ht="15" customHeight="1">
      <c r="A58" s="130">
        <v>11</v>
      </c>
      <c r="C58" s="8" t="s">
        <v>34</v>
      </c>
      <c r="E58" s="130">
        <v>11</v>
      </c>
      <c r="G58" s="89">
        <v>0</v>
      </c>
      <c r="H58" s="155">
        <v>0</v>
      </c>
      <c r="I58" s="29"/>
      <c r="J58" s="89">
        <v>0</v>
      </c>
      <c r="K58" s="155">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9"/>
      <c r="K61" s="28"/>
    </row>
    <row r="62" spans="1:15">
      <c r="A62" s="7">
        <v>13</v>
      </c>
      <c r="C62" s="8" t="s">
        <v>36</v>
      </c>
      <c r="D62" s="26" t="s">
        <v>37</v>
      </c>
      <c r="E62" s="7">
        <v>13</v>
      </c>
      <c r="G62" s="49"/>
      <c r="H62" s="47">
        <v>0</v>
      </c>
      <c r="I62" s="29"/>
      <c r="J62" s="49"/>
      <c r="K62" s="47">
        <v>0</v>
      </c>
      <c r="O62" s="130" t="s">
        <v>38</v>
      </c>
    </row>
    <row r="63" spans="1:15">
      <c r="A63" s="7">
        <v>14</v>
      </c>
      <c r="C63" s="8" t="s">
        <v>39</v>
      </c>
      <c r="D63" s="26" t="s">
        <v>40</v>
      </c>
      <c r="E63" s="7">
        <v>14</v>
      </c>
      <c r="G63" s="49"/>
      <c r="H63" s="47">
        <v>0</v>
      </c>
      <c r="I63" s="29"/>
      <c r="J63" s="49"/>
      <c r="K63" s="47">
        <v>0</v>
      </c>
    </row>
    <row r="64" spans="1:15">
      <c r="A64" s="7">
        <v>15</v>
      </c>
      <c r="C64" s="8" t="s">
        <v>41</v>
      </c>
      <c r="D64" s="26"/>
      <c r="E64" s="7">
        <v>15</v>
      </c>
      <c r="G64" s="89">
        <v>0</v>
      </c>
      <c r="H64" s="47">
        <v>0</v>
      </c>
      <c r="I64" s="29"/>
      <c r="J64" s="89">
        <v>0</v>
      </c>
      <c r="K64" s="47">
        <v>0</v>
      </c>
    </row>
    <row r="65" spans="1:254">
      <c r="A65" s="7">
        <v>16</v>
      </c>
      <c r="C65" s="8" t="s">
        <v>42</v>
      </c>
      <c r="D65" s="26"/>
      <c r="E65" s="7">
        <v>16</v>
      </c>
      <c r="G65" s="49"/>
      <c r="H65" s="47">
        <v>0</v>
      </c>
      <c r="I65" s="29"/>
      <c r="J65" s="49"/>
      <c r="K65" s="47">
        <v>0</v>
      </c>
    </row>
    <row r="66" spans="1:254">
      <c r="A66" s="26">
        <v>17</v>
      </c>
      <c r="B66" s="26"/>
      <c r="C66" s="30" t="s">
        <v>43</v>
      </c>
      <c r="D66" s="26"/>
      <c r="E66" s="26">
        <v>17</v>
      </c>
      <c r="F66" s="26"/>
      <c r="G66" s="89"/>
      <c r="H66" s="155">
        <v>0</v>
      </c>
      <c r="I66" s="30"/>
      <c r="J66" s="89"/>
      <c r="K66" s="155">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9"/>
      <c r="H67" s="47">
        <v>0</v>
      </c>
      <c r="I67" s="29"/>
      <c r="J67" s="49"/>
      <c r="K67" s="47">
        <v>0</v>
      </c>
    </row>
    <row r="68" spans="1:254">
      <c r="A68" s="7">
        <v>19</v>
      </c>
      <c r="C68" s="8" t="s">
        <v>45</v>
      </c>
      <c r="D68" s="26"/>
      <c r="E68" s="7">
        <v>19</v>
      </c>
      <c r="G68" s="49"/>
      <c r="H68" s="47">
        <v>0</v>
      </c>
      <c r="I68" s="29"/>
      <c r="J68" s="49"/>
      <c r="K68" s="47">
        <v>0</v>
      </c>
    </row>
    <row r="69" spans="1:254">
      <c r="A69" s="7">
        <v>20</v>
      </c>
      <c r="C69" s="8" t="s">
        <v>46</v>
      </c>
      <c r="D69" s="26"/>
      <c r="E69" s="7">
        <v>20</v>
      </c>
      <c r="G69" s="49"/>
      <c r="H69" s="47">
        <v>0</v>
      </c>
      <c r="I69" s="29"/>
      <c r="J69" s="49"/>
      <c r="K69" s="47">
        <v>0</v>
      </c>
    </row>
    <row r="70" spans="1:254">
      <c r="A70" s="26">
        <v>21</v>
      </c>
      <c r="C70" s="8" t="s">
        <v>47</v>
      </c>
      <c r="D70" s="26"/>
      <c r="E70" s="7">
        <v>21</v>
      </c>
      <c r="G70" s="49"/>
      <c r="H70" s="47">
        <v>0</v>
      </c>
      <c r="I70" s="29"/>
      <c r="J70" s="49"/>
      <c r="K70" s="47">
        <v>0</v>
      </c>
    </row>
    <row r="71" spans="1:254">
      <c r="A71" s="26">
        <v>22</v>
      </c>
      <c r="C71" s="8"/>
      <c r="D71" s="26"/>
      <c r="E71" s="7">
        <v>22</v>
      </c>
      <c r="G71" s="49"/>
      <c r="H71" s="47">
        <v>0</v>
      </c>
      <c r="I71" s="29" t="s">
        <v>38</v>
      </c>
      <c r="J71" s="49"/>
      <c r="K71" s="47">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9"/>
      <c r="H74" s="47">
        <v>0</v>
      </c>
      <c r="I74" s="29"/>
      <c r="J74" s="49"/>
      <c r="K74" s="47">
        <v>0</v>
      </c>
    </row>
    <row r="75" spans="1:254">
      <c r="A75" s="130">
        <v>26</v>
      </c>
      <c r="E75" s="130">
        <v>26</v>
      </c>
      <c r="F75" s="18" t="s">
        <v>6</v>
      </c>
      <c r="G75" s="19"/>
      <c r="H75" s="20"/>
      <c r="I75" s="27"/>
      <c r="J75" s="19"/>
      <c r="K75" s="20"/>
    </row>
    <row r="76" spans="1:254" ht="15" customHeight="1">
      <c r="A76" s="7">
        <v>27</v>
      </c>
      <c r="C76" s="8" t="s">
        <v>48</v>
      </c>
      <c r="E76" s="7">
        <v>27</v>
      </c>
      <c r="F76" s="16"/>
      <c r="G76" s="89"/>
      <c r="H76" s="155">
        <v>0</v>
      </c>
      <c r="I76" s="28"/>
      <c r="J76" s="89"/>
      <c r="K76" s="155">
        <v>0</v>
      </c>
    </row>
    <row r="77" spans="1:254">
      <c r="F77" s="18"/>
      <c r="G77" s="19"/>
      <c r="H77" s="20"/>
      <c r="I77" s="27"/>
      <c r="J77" s="19"/>
      <c r="K77" s="20"/>
    </row>
    <row r="78" spans="1:254" ht="14.25">
      <c r="F78"/>
      <c r="G78"/>
      <c r="H78"/>
      <c r="I78"/>
      <c r="J78"/>
      <c r="K78"/>
    </row>
    <row r="79" spans="1:254" ht="30.75" customHeight="1">
      <c r="A79" s="32"/>
      <c r="B79" s="32"/>
      <c r="C79" s="258" t="s">
        <v>232</v>
      </c>
      <c r="D79" s="258"/>
      <c r="E79" s="258"/>
      <c r="F79" s="258"/>
      <c r="G79" s="258"/>
      <c r="H79" s="258"/>
      <c r="I79" s="258"/>
      <c r="J79" s="258"/>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58</v>
      </c>
      <c r="G83" s="13"/>
      <c r="K83" s="14" t="s">
        <v>59</v>
      </c>
    </row>
    <row r="84" spans="1:15" s="35" customFormat="1">
      <c r="A84" s="260" t="s">
        <v>60</v>
      </c>
      <c r="B84" s="260"/>
      <c r="C84" s="260"/>
      <c r="D84" s="260"/>
      <c r="E84" s="260"/>
      <c r="F84" s="260"/>
      <c r="G84" s="260"/>
      <c r="H84" s="260"/>
      <c r="I84" s="260"/>
      <c r="J84" s="260"/>
      <c r="K84" s="260"/>
    </row>
    <row r="85" spans="1:15">
      <c r="A85" s="15" t="str">
        <f>$A$42</f>
        <v xml:space="preserve">NAME: </v>
      </c>
      <c r="C85" s="130" t="str">
        <f>$D$20</f>
        <v>University of Colorado</v>
      </c>
      <c r="G85" s="13"/>
      <c r="I85" s="16"/>
      <c r="J85" s="13"/>
      <c r="K85" s="17" t="str">
        <f>$K$3</f>
        <v>Due Date: October 08, 2018</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2017-18</v>
      </c>
      <c r="I87" s="22"/>
      <c r="J87" s="23"/>
      <c r="K87" s="24" t="str">
        <f>K44</f>
        <v>2018-19</v>
      </c>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170">
        <f>+G533</f>
        <v>2909</v>
      </c>
      <c r="H90" s="170">
        <f>+H533</f>
        <v>412677071</v>
      </c>
      <c r="I90" s="29"/>
      <c r="J90" s="170">
        <f>+J533</f>
        <v>2948</v>
      </c>
      <c r="K90" s="170">
        <f>+K533</f>
        <v>433912249</v>
      </c>
    </row>
    <row r="91" spans="1:15">
      <c r="A91" s="7">
        <v>2</v>
      </c>
      <c r="C91" s="8" t="s">
        <v>16</v>
      </c>
      <c r="D91" s="26" t="s">
        <v>17</v>
      </c>
      <c r="E91" s="7">
        <v>2</v>
      </c>
      <c r="G91" s="170">
        <f>+G572</f>
        <v>122</v>
      </c>
      <c r="H91" s="170">
        <f>+H572</f>
        <v>20563284</v>
      </c>
      <c r="I91" s="29"/>
      <c r="J91" s="170">
        <f>+J572</f>
        <v>136</v>
      </c>
      <c r="K91" s="170">
        <f>+K572</f>
        <v>22129763</v>
      </c>
    </row>
    <row r="92" spans="1:15">
      <c r="A92" s="7">
        <v>3</v>
      </c>
      <c r="C92" s="8" t="s">
        <v>18</v>
      </c>
      <c r="D92" s="26" t="s">
        <v>19</v>
      </c>
      <c r="E92" s="7">
        <v>3</v>
      </c>
      <c r="G92" s="170">
        <f>+G609</f>
        <v>10</v>
      </c>
      <c r="H92" s="170">
        <f>+H609</f>
        <v>719875</v>
      </c>
      <c r="I92" s="29"/>
      <c r="J92" s="170">
        <f>+J609</f>
        <v>12</v>
      </c>
      <c r="K92" s="170">
        <f>+K609</f>
        <v>766672</v>
      </c>
    </row>
    <row r="93" spans="1:15">
      <c r="A93" s="7">
        <v>4</v>
      </c>
      <c r="C93" s="8" t="s">
        <v>20</v>
      </c>
      <c r="D93" s="26" t="s">
        <v>21</v>
      </c>
      <c r="E93" s="7">
        <v>4</v>
      </c>
      <c r="G93" s="170">
        <f>+G646</f>
        <v>631</v>
      </c>
      <c r="H93" s="170">
        <f>+H646</f>
        <v>96299860</v>
      </c>
      <c r="I93" s="29"/>
      <c r="J93" s="170">
        <f>+J646</f>
        <v>642</v>
      </c>
      <c r="K93" s="170">
        <f>+K646</f>
        <v>104199015</v>
      </c>
    </row>
    <row r="94" spans="1:15">
      <c r="A94" s="7">
        <v>5</v>
      </c>
      <c r="C94" s="8" t="s">
        <v>22</v>
      </c>
      <c r="D94" s="26" t="s">
        <v>23</v>
      </c>
      <c r="E94" s="7">
        <v>5</v>
      </c>
      <c r="G94" s="170">
        <f>+G683</f>
        <v>332</v>
      </c>
      <c r="H94" s="170">
        <f>+H683</f>
        <v>34730573</v>
      </c>
      <c r="I94" s="29"/>
      <c r="J94" s="170">
        <f>+J683</f>
        <v>338</v>
      </c>
      <c r="K94" s="170">
        <f>+K683</f>
        <v>36212126</v>
      </c>
    </row>
    <row r="95" spans="1:15">
      <c r="A95" s="7">
        <v>6</v>
      </c>
      <c r="C95" s="8" t="s">
        <v>24</v>
      </c>
      <c r="D95" s="26" t="s">
        <v>25</v>
      </c>
      <c r="E95" s="7">
        <v>6</v>
      </c>
      <c r="G95" s="170">
        <f>+G720</f>
        <v>570</v>
      </c>
      <c r="H95" s="170">
        <f>+H720</f>
        <v>76367018</v>
      </c>
      <c r="I95" s="29"/>
      <c r="J95" s="170">
        <f>+J720</f>
        <v>590</v>
      </c>
      <c r="K95" s="170">
        <f>+K720</f>
        <v>80622139</v>
      </c>
    </row>
    <row r="96" spans="1:15">
      <c r="A96" s="7">
        <v>7</v>
      </c>
      <c r="C96" s="8" t="s">
        <v>26</v>
      </c>
      <c r="D96" s="26" t="s">
        <v>27</v>
      </c>
      <c r="E96" s="7">
        <v>7</v>
      </c>
      <c r="G96" s="170">
        <f>+G757</f>
        <v>546</v>
      </c>
      <c r="H96" s="170">
        <f>+H757</f>
        <v>77666903</v>
      </c>
      <c r="I96" s="29"/>
      <c r="J96" s="170">
        <f>+J757</f>
        <v>552</v>
      </c>
      <c r="K96" s="170">
        <f>+K757</f>
        <v>81389133</v>
      </c>
      <c r="O96" s="130" t="s">
        <v>38</v>
      </c>
    </row>
    <row r="97" spans="1:254">
      <c r="A97" s="7">
        <v>8</v>
      </c>
      <c r="C97" s="8" t="s">
        <v>28</v>
      </c>
      <c r="D97" s="26" t="s">
        <v>29</v>
      </c>
      <c r="E97" s="7">
        <v>8</v>
      </c>
      <c r="G97" s="170">
        <f>+G794</f>
        <v>0</v>
      </c>
      <c r="H97" s="170">
        <f>+H794</f>
        <v>80111140</v>
      </c>
      <c r="I97" s="29"/>
      <c r="J97" s="170">
        <f>+J794</f>
        <v>0</v>
      </c>
      <c r="K97" s="170">
        <f>+K794</f>
        <v>85318364</v>
      </c>
    </row>
    <row r="98" spans="1:254">
      <c r="A98" s="7">
        <v>9</v>
      </c>
      <c r="C98" s="8" t="s">
        <v>30</v>
      </c>
      <c r="D98" s="26" t="s">
        <v>31</v>
      </c>
      <c r="E98" s="7">
        <v>9</v>
      </c>
      <c r="G98" s="170">
        <f>+G832</f>
        <v>0</v>
      </c>
      <c r="H98" s="170">
        <f>+H832</f>
        <v>0</v>
      </c>
      <c r="I98" s="29" t="s">
        <v>38</v>
      </c>
      <c r="J98" s="170">
        <f>+J832</f>
        <v>0</v>
      </c>
      <c r="K98" s="170">
        <f>+K832</f>
        <v>0</v>
      </c>
    </row>
    <row r="99" spans="1:254">
      <c r="A99" s="7">
        <v>10</v>
      </c>
      <c r="C99" s="8" t="s">
        <v>32</v>
      </c>
      <c r="D99" s="26" t="s">
        <v>33</v>
      </c>
      <c r="E99" s="7">
        <v>10</v>
      </c>
      <c r="G99" s="170">
        <f>+G868</f>
        <v>0</v>
      </c>
      <c r="H99" s="170">
        <f>+H868</f>
        <v>37643235</v>
      </c>
      <c r="I99" s="29"/>
      <c r="J99" s="170">
        <f>+J868</f>
        <v>0</v>
      </c>
      <c r="K99" s="170">
        <f>+K868</f>
        <v>28800856</v>
      </c>
    </row>
    <row r="100" spans="1:254">
      <c r="A100" s="7"/>
      <c r="C100" s="8"/>
      <c r="D100" s="26"/>
      <c r="E100" s="7"/>
      <c r="F100" s="18" t="s">
        <v>6</v>
      </c>
      <c r="G100" s="19" t="s">
        <v>6</v>
      </c>
      <c r="H100" s="48"/>
      <c r="I100" s="27"/>
      <c r="J100" s="19"/>
      <c r="K100" s="48"/>
    </row>
    <row r="101" spans="1:254">
      <c r="A101" s="130">
        <v>11</v>
      </c>
      <c r="C101" s="8" t="s">
        <v>61</v>
      </c>
      <c r="E101" s="130">
        <v>11</v>
      </c>
      <c r="G101" s="170">
        <f>SUM(G90:G99)</f>
        <v>5120</v>
      </c>
      <c r="H101" s="47">
        <f>SUM(H90:H99)</f>
        <v>836778959</v>
      </c>
      <c r="I101" s="29"/>
      <c r="J101" s="170">
        <f>SUM(J90:J99)</f>
        <v>5218</v>
      </c>
      <c r="K101" s="47">
        <f>SUM(K90:K99)</f>
        <v>873350317</v>
      </c>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30">
        <v>12</v>
      </c>
      <c r="C104" s="8" t="s">
        <v>35</v>
      </c>
      <c r="E104" s="130">
        <v>12</v>
      </c>
      <c r="G104" s="28"/>
      <c r="H104" s="28"/>
      <c r="I104" s="29"/>
      <c r="J104" s="49"/>
      <c r="K104" s="28"/>
    </row>
    <row r="105" spans="1:254">
      <c r="A105" s="7">
        <v>13</v>
      </c>
      <c r="C105" s="8" t="s">
        <v>36</v>
      </c>
      <c r="D105" s="26" t="s">
        <v>37</v>
      </c>
      <c r="E105" s="7">
        <v>13</v>
      </c>
      <c r="G105" s="49"/>
      <c r="H105" s="47">
        <v>0</v>
      </c>
      <c r="I105" s="29"/>
      <c r="J105" s="49"/>
      <c r="K105" s="47">
        <f>+K495</f>
        <v>36998672</v>
      </c>
    </row>
    <row r="106" spans="1:254">
      <c r="A106" s="7">
        <v>14</v>
      </c>
      <c r="C106" s="8" t="s">
        <v>39</v>
      </c>
      <c r="D106" s="26" t="s">
        <v>62</v>
      </c>
      <c r="E106" s="7">
        <v>14</v>
      </c>
      <c r="G106" s="49"/>
      <c r="H106" s="111">
        <f>H145</f>
        <v>38968531</v>
      </c>
      <c r="I106" s="29"/>
      <c r="J106" s="49"/>
      <c r="K106" s="111">
        <f>K145</f>
        <v>44393380</v>
      </c>
    </row>
    <row r="107" spans="1:254">
      <c r="A107" s="7">
        <v>15</v>
      </c>
      <c r="C107" s="8" t="s">
        <v>41</v>
      </c>
      <c r="D107" s="26"/>
      <c r="E107" s="7">
        <v>15</v>
      </c>
      <c r="G107" s="170">
        <f>H182</f>
        <v>14682.5112554113</v>
      </c>
      <c r="H107" s="131">
        <v>33916601</v>
      </c>
      <c r="I107" s="29"/>
      <c r="J107" s="170">
        <f>K182</f>
        <v>14509.283137254903</v>
      </c>
      <c r="K107" s="131">
        <v>36998672</v>
      </c>
    </row>
    <row r="108" spans="1:254">
      <c r="A108" s="7">
        <v>16</v>
      </c>
      <c r="C108" s="8" t="s">
        <v>42</v>
      </c>
      <c r="D108" s="26"/>
      <c r="E108" s="7">
        <v>16</v>
      </c>
      <c r="G108" s="49"/>
      <c r="H108" s="170">
        <f>+H308-H107</f>
        <v>182466836</v>
      </c>
      <c r="I108" s="29"/>
      <c r="J108" s="49"/>
      <c r="K108" s="131">
        <v>189542190</v>
      </c>
    </row>
    <row r="109" spans="1:254">
      <c r="A109" s="26">
        <v>17</v>
      </c>
      <c r="B109" s="26"/>
      <c r="C109" s="30" t="s">
        <v>63</v>
      </c>
      <c r="D109" s="26" t="s">
        <v>64</v>
      </c>
      <c r="E109" s="26">
        <v>17</v>
      </c>
      <c r="F109" s="26"/>
      <c r="G109" s="49"/>
      <c r="H109" s="47">
        <f>SUM(H107:H108)</f>
        <v>216383437</v>
      </c>
      <c r="I109" s="188"/>
      <c r="J109" s="49"/>
      <c r="K109" s="47">
        <f>SUM(K107:K108)</f>
        <v>226540862</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9"/>
      <c r="H110" s="47">
        <f>+H307</f>
        <v>42928193</v>
      </c>
      <c r="I110" s="170"/>
      <c r="J110" s="49"/>
      <c r="K110" s="131">
        <v>44592782</v>
      </c>
    </row>
    <row r="111" spans="1:254">
      <c r="A111" s="7">
        <v>19</v>
      </c>
      <c r="C111" s="8" t="s">
        <v>45</v>
      </c>
      <c r="D111" s="26" t="s">
        <v>64</v>
      </c>
      <c r="E111" s="7">
        <v>19</v>
      </c>
      <c r="G111" s="49"/>
      <c r="H111" s="47">
        <f>+H313</f>
        <v>438677230</v>
      </c>
      <c r="I111" s="170"/>
      <c r="J111" s="49"/>
      <c r="K111" s="131">
        <v>473910672</v>
      </c>
    </row>
    <row r="112" spans="1:254">
      <c r="A112" s="7">
        <v>20</v>
      </c>
      <c r="C112" s="8" t="s">
        <v>46</v>
      </c>
      <c r="D112" s="26" t="s">
        <v>64</v>
      </c>
      <c r="E112" s="7">
        <v>20</v>
      </c>
      <c r="G112" s="49"/>
      <c r="H112" s="47">
        <f>H109+H110+H111</f>
        <v>697988860</v>
      </c>
      <c r="I112" s="29"/>
      <c r="J112" s="49"/>
      <c r="K112" s="47">
        <f>K109+K110+K111</f>
        <v>745044316</v>
      </c>
    </row>
    <row r="113" spans="1:17">
      <c r="A113" s="26">
        <v>21</v>
      </c>
      <c r="C113" s="8"/>
      <c r="D113" s="26"/>
      <c r="E113" s="7">
        <v>21</v>
      </c>
      <c r="G113" s="49"/>
      <c r="H113" s="47">
        <f>+H352-H333</f>
        <v>0</v>
      </c>
      <c r="I113" s="29"/>
      <c r="J113" s="49"/>
      <c r="K113" s="47">
        <f>+K352-K333</f>
        <v>0</v>
      </c>
      <c r="L113" s="130" t="s">
        <v>38</v>
      </c>
    </row>
    <row r="114" spans="1:17">
      <c r="A114" s="26">
        <v>22</v>
      </c>
      <c r="C114" s="8"/>
      <c r="D114" s="26"/>
      <c r="E114" s="7">
        <v>22</v>
      </c>
      <c r="G114" s="49"/>
      <c r="H114" s="47">
        <f>H333</f>
        <v>0</v>
      </c>
      <c r="I114" s="29" t="s">
        <v>38</v>
      </c>
      <c r="J114" s="49"/>
      <c r="K114" s="47">
        <f>K333</f>
        <v>0</v>
      </c>
    </row>
    <row r="115" spans="1:17">
      <c r="A115" s="7">
        <v>23</v>
      </c>
      <c r="C115" s="31"/>
      <c r="E115" s="7">
        <v>23</v>
      </c>
      <c r="F115" s="18" t="s">
        <v>6</v>
      </c>
      <c r="G115" s="19"/>
      <c r="H115" s="20"/>
      <c r="I115" s="27"/>
      <c r="J115" s="19"/>
      <c r="K115" s="20"/>
      <c r="Q115" s="130" t="s">
        <v>38</v>
      </c>
    </row>
    <row r="116" spans="1:17">
      <c r="A116" s="7">
        <v>24</v>
      </c>
      <c r="C116" s="31"/>
      <c r="D116" s="8"/>
      <c r="E116" s="7">
        <v>24</v>
      </c>
    </row>
    <row r="117" spans="1:17">
      <c r="A117" s="7">
        <v>25</v>
      </c>
      <c r="C117" s="8" t="s">
        <v>238</v>
      </c>
      <c r="D117" s="26" t="s">
        <v>65</v>
      </c>
      <c r="E117" s="7">
        <v>25</v>
      </c>
      <c r="G117" s="49"/>
      <c r="H117" s="47">
        <f>+H399</f>
        <v>99821568</v>
      </c>
      <c r="I117" s="29"/>
      <c r="J117" s="49"/>
      <c r="K117" s="47">
        <f>+K399</f>
        <v>83912621</v>
      </c>
    </row>
    <row r="118" spans="1:17">
      <c r="A118" s="130">
        <v>26</v>
      </c>
      <c r="E118" s="130">
        <v>26</v>
      </c>
      <c r="F118" s="18" t="s">
        <v>6</v>
      </c>
      <c r="G118" s="19"/>
      <c r="H118" s="20"/>
      <c r="I118" s="27"/>
      <c r="J118" s="19"/>
      <c r="K118" s="20"/>
    </row>
    <row r="119" spans="1:17">
      <c r="A119" s="7">
        <v>27</v>
      </c>
      <c r="C119" s="8" t="s">
        <v>48</v>
      </c>
      <c r="E119" s="7">
        <v>27</v>
      </c>
      <c r="F119" s="16"/>
      <c r="G119" s="49"/>
      <c r="H119" s="47">
        <f>H105+H106+H112+H113+H114+H117-H105</f>
        <v>836778959</v>
      </c>
      <c r="I119" s="28"/>
      <c r="J119" s="50"/>
      <c r="K119" s="47">
        <f>K105+K106+K112+K113+K114+K117-K105</f>
        <v>873350317</v>
      </c>
      <c r="M119" s="165">
        <f>H101-H119</f>
        <v>0</v>
      </c>
      <c r="O119" s="165"/>
      <c r="P119" s="165">
        <f>K101-K119</f>
        <v>0</v>
      </c>
    </row>
    <row r="120" spans="1:17">
      <c r="A120" s="7"/>
      <c r="C120" s="8"/>
      <c r="E120" s="7"/>
      <c r="F120" s="51" t="s">
        <v>256</v>
      </c>
      <c r="G120" s="52"/>
      <c r="H120" s="52"/>
      <c r="I120" s="52"/>
      <c r="J120" s="53"/>
      <c r="K120" s="54"/>
    </row>
    <row r="121" spans="1:17" ht="29.25" customHeight="1">
      <c r="C121" s="258" t="s">
        <v>232</v>
      </c>
      <c r="D121" s="258"/>
      <c r="E121" s="258"/>
      <c r="F121" s="258"/>
      <c r="G121" s="258"/>
      <c r="H121" s="258"/>
      <c r="I121" s="258"/>
      <c r="J121" s="258"/>
      <c r="K121" s="55"/>
      <c r="M121" s="161">
        <f>K101-K119</f>
        <v>0</v>
      </c>
    </row>
    <row r="122" spans="1:17">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61" t="s">
        <v>248</v>
      </c>
      <c r="B128" s="261"/>
      <c r="C128" s="261"/>
      <c r="D128" s="261"/>
      <c r="E128" s="261"/>
      <c r="F128" s="261"/>
      <c r="G128" s="261"/>
      <c r="H128" s="261"/>
      <c r="I128" s="261"/>
      <c r="J128" s="261"/>
      <c r="K128" s="261"/>
    </row>
    <row r="129" spans="1:11">
      <c r="A129" s="15" t="str">
        <f>$A$42</f>
        <v xml:space="preserve">NAME: </v>
      </c>
      <c r="C129" s="130" t="str">
        <f>$D$20</f>
        <v>University of Colorado</v>
      </c>
      <c r="H129" s="39"/>
      <c r="J129" s="13"/>
      <c r="K129" s="17" t="str">
        <f>$K$3</f>
        <v>Due Date: October 08, 2018</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2017-18</v>
      </c>
      <c r="I131" s="22"/>
      <c r="J131" s="23"/>
      <c r="K131" s="24" t="str">
        <f>K87</f>
        <v>2018-19</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62" t="s">
        <v>66</v>
      </c>
      <c r="D135" s="262"/>
      <c r="E135" s="40">
        <v>2</v>
      </c>
      <c r="G135" s="90"/>
      <c r="H135" s="132">
        <v>0</v>
      </c>
      <c r="I135" s="91"/>
      <c r="J135" s="91"/>
      <c r="K135" s="132">
        <v>0</v>
      </c>
    </row>
    <row r="136" spans="1:11" ht="15.75" customHeight="1">
      <c r="A136" s="130">
        <v>3</v>
      </c>
      <c r="C136" s="130" t="s">
        <v>53</v>
      </c>
      <c r="E136" s="130">
        <v>3</v>
      </c>
      <c r="G136" s="90"/>
      <c r="H136" s="133">
        <v>0</v>
      </c>
      <c r="I136" s="90"/>
      <c r="J136" s="90"/>
      <c r="K136" s="133">
        <v>0</v>
      </c>
    </row>
    <row r="137" spans="1:11">
      <c r="A137" s="130">
        <v>4</v>
      </c>
      <c r="C137" s="130" t="s">
        <v>54</v>
      </c>
      <c r="E137" s="130">
        <v>4</v>
      </c>
      <c r="G137" s="90"/>
      <c r="H137" s="133">
        <v>38968531</v>
      </c>
      <c r="I137" s="90"/>
      <c r="J137" s="90"/>
      <c r="K137" s="133">
        <v>44393380</v>
      </c>
    </row>
    <row r="138" spans="1:11">
      <c r="A138" s="130">
        <v>5</v>
      </c>
      <c r="C138" s="130" t="s">
        <v>55</v>
      </c>
      <c r="E138" s="130">
        <v>5</v>
      </c>
      <c r="G138" s="90"/>
      <c r="H138" s="133">
        <v>0</v>
      </c>
      <c r="I138" s="90"/>
      <c r="J138" s="90"/>
      <c r="K138" s="133">
        <v>0</v>
      </c>
    </row>
    <row r="139" spans="1:11" ht="47.25" customHeight="1">
      <c r="A139" s="40">
        <v>6</v>
      </c>
      <c r="C139" s="262" t="s">
        <v>56</v>
      </c>
      <c r="D139" s="262"/>
      <c r="E139" s="40">
        <v>6</v>
      </c>
      <c r="G139" s="90"/>
      <c r="H139" s="132">
        <v>0</v>
      </c>
      <c r="I139" s="91"/>
      <c r="J139" s="91"/>
      <c r="K139" s="132">
        <v>0</v>
      </c>
    </row>
    <row r="140" spans="1:11">
      <c r="A140" s="130">
        <v>7</v>
      </c>
      <c r="E140" s="130">
        <v>7</v>
      </c>
      <c r="G140" s="90"/>
      <c r="H140" s="90"/>
      <c r="I140" s="90"/>
      <c r="J140" s="90"/>
      <c r="K140" s="90"/>
    </row>
    <row r="141" spans="1:11">
      <c r="A141" s="130">
        <v>8</v>
      </c>
      <c r="E141" s="130">
        <v>8</v>
      </c>
      <c r="G141" s="90"/>
      <c r="H141" s="90"/>
      <c r="I141" s="90"/>
      <c r="J141" s="90"/>
      <c r="K141" s="90"/>
    </row>
    <row r="142" spans="1:11">
      <c r="A142" s="130">
        <v>9</v>
      </c>
      <c r="E142" s="130">
        <v>9</v>
      </c>
      <c r="G142" s="90"/>
      <c r="H142" s="90"/>
      <c r="I142" s="90"/>
      <c r="J142" s="90"/>
      <c r="K142" s="90"/>
    </row>
    <row r="143" spans="1:11">
      <c r="A143" s="130">
        <v>10</v>
      </c>
      <c r="E143" s="130">
        <v>10</v>
      </c>
      <c r="G143" s="90"/>
      <c r="H143" s="90"/>
      <c r="I143" s="90"/>
      <c r="J143" s="90"/>
      <c r="K143" s="90"/>
    </row>
    <row r="144" spans="1:11">
      <c r="A144" s="130">
        <v>11</v>
      </c>
      <c r="E144" s="130">
        <v>11</v>
      </c>
      <c r="G144" s="90"/>
      <c r="H144" s="90"/>
      <c r="I144" s="90"/>
      <c r="J144" s="90"/>
      <c r="K144" s="90"/>
    </row>
    <row r="145" spans="1:11">
      <c r="A145" s="130">
        <v>12</v>
      </c>
      <c r="C145" s="130" t="s">
        <v>57</v>
      </c>
      <c r="E145" s="130">
        <v>12</v>
      </c>
      <c r="G145" s="90"/>
      <c r="H145" s="90">
        <f>SUM(H135:H144)</f>
        <v>38968531</v>
      </c>
      <c r="I145" s="90"/>
      <c r="J145" s="90"/>
      <c r="K145" s="90">
        <f>SUM(K135:K144)</f>
        <v>44393380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ht="12.75">
      <c r="B160" s="44"/>
      <c r="C160" s="45"/>
      <c r="D160" s="46"/>
      <c r="E160" s="46"/>
      <c r="F160" s="46"/>
    </row>
    <row r="161" spans="1:13" ht="12.75">
      <c r="B161" s="44"/>
      <c r="C161" s="45"/>
      <c r="D161" s="46"/>
      <c r="E161" s="46"/>
      <c r="F161" s="46"/>
    </row>
    <row r="162" spans="1:13">
      <c r="E162" s="34"/>
    </row>
    <row r="163" spans="1:13">
      <c r="E163" s="34"/>
    </row>
    <row r="164" spans="1:13">
      <c r="E164" s="34"/>
    </row>
    <row r="165" spans="1:13">
      <c r="E165" s="34"/>
    </row>
    <row r="166" spans="1:13">
      <c r="E166" s="34"/>
    </row>
    <row r="167" spans="1:13">
      <c r="E167" s="34"/>
    </row>
    <row r="168" spans="1:13">
      <c r="E168" s="34"/>
    </row>
    <row r="169" spans="1:13">
      <c r="E169" s="34"/>
    </row>
    <row r="170" spans="1:13">
      <c r="E170" s="34"/>
    </row>
    <row r="171" spans="1:13">
      <c r="E171" s="34"/>
    </row>
    <row r="172" spans="1:13">
      <c r="E172" s="34"/>
    </row>
    <row r="173" spans="1:13">
      <c r="E173" s="34"/>
    </row>
    <row r="174" spans="1:13">
      <c r="A174" s="15" t="str">
        <f>$A$83</f>
        <v xml:space="preserve">Institution No.:  </v>
      </c>
      <c r="E174" s="34"/>
      <c r="G174" s="13"/>
      <c r="H174" s="39"/>
      <c r="J174" s="13"/>
      <c r="K174" s="14" t="s">
        <v>67</v>
      </c>
      <c r="L174" s="16"/>
      <c r="M174" s="56"/>
    </row>
    <row r="175" spans="1:13" s="35" customFormat="1">
      <c r="A175" s="261" t="s">
        <v>68</v>
      </c>
      <c r="B175" s="261"/>
      <c r="C175" s="261"/>
      <c r="D175" s="261"/>
      <c r="E175" s="261"/>
      <c r="F175" s="261"/>
      <c r="G175" s="261"/>
      <c r="H175" s="261"/>
      <c r="I175" s="261"/>
      <c r="J175" s="261"/>
      <c r="K175" s="261"/>
      <c r="L175" s="57"/>
      <c r="M175" s="58"/>
    </row>
    <row r="176" spans="1:13">
      <c r="A176" s="15" t="str">
        <f>$A$42</f>
        <v xml:space="preserve">NAME: </v>
      </c>
      <c r="C176" s="130" t="str">
        <f>$D$20</f>
        <v>University of Colorado</v>
      </c>
      <c r="H176" s="39"/>
      <c r="J176" s="13"/>
      <c r="K176" s="17" t="str">
        <f>$K$3</f>
        <v>Due Date: October 08, 2018</v>
      </c>
      <c r="L176" s="16"/>
      <c r="M176" s="56"/>
    </row>
    <row r="177" spans="1:11">
      <c r="A177" s="18" t="s">
        <v>6</v>
      </c>
      <c r="B177" s="18" t="s">
        <v>6</v>
      </c>
      <c r="C177" s="18" t="s">
        <v>6</v>
      </c>
      <c r="D177" s="18" t="s">
        <v>6</v>
      </c>
      <c r="E177" s="18" t="s">
        <v>6</v>
      </c>
      <c r="F177" s="18" t="s">
        <v>6</v>
      </c>
      <c r="G177" s="19" t="s">
        <v>6</v>
      </c>
      <c r="H177" s="20" t="s">
        <v>6</v>
      </c>
      <c r="I177" s="18" t="s">
        <v>6</v>
      </c>
      <c r="J177" s="19" t="s">
        <v>6</v>
      </c>
      <c r="K177" s="20" t="s">
        <v>6</v>
      </c>
    </row>
    <row r="178" spans="1:11">
      <c r="A178" s="21" t="s">
        <v>7</v>
      </c>
      <c r="E178" s="21" t="s">
        <v>7</v>
      </c>
      <c r="G178" s="23"/>
      <c r="H178" s="24" t="str">
        <f>H131</f>
        <v>2017-18</v>
      </c>
      <c r="I178" s="22"/>
      <c r="J178" s="130"/>
      <c r="K178" s="24" t="str">
        <f>K131</f>
        <v>2018-19</v>
      </c>
    </row>
    <row r="179" spans="1:11">
      <c r="A179" s="21" t="s">
        <v>9</v>
      </c>
      <c r="E179" s="21" t="s">
        <v>9</v>
      </c>
      <c r="G179" s="23"/>
      <c r="H179" s="24" t="s">
        <v>12</v>
      </c>
      <c r="I179" s="22"/>
      <c r="J179" s="130"/>
      <c r="K179" s="24" t="str">
        <f>K132</f>
        <v>Estimate</v>
      </c>
    </row>
    <row r="180" spans="1:11">
      <c r="A180" s="18" t="s">
        <v>6</v>
      </c>
      <c r="B180" s="18" t="s">
        <v>6</v>
      </c>
      <c r="C180" s="18" t="s">
        <v>6</v>
      </c>
      <c r="D180" s="18" t="s">
        <v>6</v>
      </c>
      <c r="E180" s="18" t="s">
        <v>6</v>
      </c>
      <c r="F180" s="18" t="s">
        <v>6</v>
      </c>
      <c r="G180" s="19" t="s">
        <v>6</v>
      </c>
      <c r="H180" s="20" t="s">
        <v>6</v>
      </c>
      <c r="I180" s="18" t="s">
        <v>6</v>
      </c>
      <c r="J180" s="19" t="s">
        <v>6</v>
      </c>
      <c r="K180" s="19" t="s">
        <v>6</v>
      </c>
    </row>
    <row r="181" spans="1:11">
      <c r="A181" s="7">
        <v>1</v>
      </c>
      <c r="C181" s="8" t="s">
        <v>69</v>
      </c>
      <c r="E181" s="7">
        <v>1</v>
      </c>
      <c r="G181" s="13"/>
      <c r="H181" s="29"/>
      <c r="J181" s="130"/>
      <c r="K181" s="130"/>
    </row>
    <row r="182" spans="1:11">
      <c r="A182" s="26" t="s">
        <v>70</v>
      </c>
      <c r="C182" s="8" t="s">
        <v>71</v>
      </c>
      <c r="E182" s="26" t="s">
        <v>70</v>
      </c>
      <c r="F182" s="59"/>
      <c r="G182" s="92"/>
      <c r="H182" s="186">
        <v>14682.5112554113</v>
      </c>
      <c r="I182" s="92"/>
      <c r="J182" s="130"/>
      <c r="K182" s="186">
        <f>K107/(85*30)</f>
        <v>14509.283137254903</v>
      </c>
    </row>
    <row r="183" spans="1:11">
      <c r="A183" s="26" t="s">
        <v>72</v>
      </c>
      <c r="C183" s="8" t="s">
        <v>73</v>
      </c>
      <c r="E183" s="26" t="s">
        <v>72</v>
      </c>
      <c r="F183" s="59"/>
      <c r="G183" s="92"/>
      <c r="H183" s="165">
        <v>791.48874458874525</v>
      </c>
      <c r="I183" s="92"/>
      <c r="J183" s="130"/>
      <c r="K183" s="165">
        <v>814.19916223107214</v>
      </c>
    </row>
    <row r="184" spans="1:11">
      <c r="A184" s="26" t="s">
        <v>74</v>
      </c>
      <c r="C184" s="8" t="s">
        <v>75</v>
      </c>
      <c r="E184" s="26" t="s">
        <v>74</v>
      </c>
      <c r="F184" s="59"/>
      <c r="G184" s="92"/>
      <c r="H184" s="186">
        <f>SUM(H182:H183)</f>
        <v>15474.000000000045</v>
      </c>
      <c r="I184" s="92"/>
      <c r="J184" s="130"/>
      <c r="K184" s="186">
        <f>SUM(K182:K183)</f>
        <v>15323.482299485975</v>
      </c>
    </row>
    <row r="185" spans="1:11">
      <c r="A185" s="7">
        <v>3</v>
      </c>
      <c r="C185" s="8" t="s">
        <v>76</v>
      </c>
      <c r="E185" s="7">
        <v>3</v>
      </c>
      <c r="F185" s="59"/>
      <c r="G185" s="92"/>
      <c r="H185" s="186">
        <v>2403</v>
      </c>
      <c r="I185" s="92"/>
      <c r="J185" s="130"/>
      <c r="K185" s="186">
        <v>2433</v>
      </c>
    </row>
    <row r="186" spans="1:11">
      <c r="A186" s="7">
        <v>4</v>
      </c>
      <c r="C186" s="8" t="s">
        <v>77</v>
      </c>
      <c r="E186" s="7">
        <v>4</v>
      </c>
      <c r="F186" s="59"/>
      <c r="G186" s="92"/>
      <c r="H186" s="186">
        <f>SUM(H184:H185)</f>
        <v>17877.000000000044</v>
      </c>
      <c r="I186" s="92"/>
      <c r="J186" s="130"/>
      <c r="K186" s="186">
        <f>SUM(K184:K185)</f>
        <v>17756.482299485975</v>
      </c>
    </row>
    <row r="187" spans="1:11">
      <c r="A187" s="7">
        <v>5</v>
      </c>
      <c r="E187" s="7">
        <v>5</v>
      </c>
      <c r="F187" s="59"/>
      <c r="G187" s="92"/>
      <c r="H187" s="186"/>
      <c r="I187" s="92"/>
      <c r="J187" s="130"/>
      <c r="K187" s="186"/>
    </row>
    <row r="188" spans="1:11">
      <c r="A188" s="7">
        <v>6</v>
      </c>
      <c r="C188" s="8" t="s">
        <v>78</v>
      </c>
      <c r="E188" s="7">
        <v>6</v>
      </c>
      <c r="F188" s="59"/>
      <c r="G188" s="92"/>
      <c r="H188" s="186">
        <v>10981</v>
      </c>
      <c r="I188" s="92"/>
      <c r="J188" s="130"/>
      <c r="K188" s="186">
        <v>11443</v>
      </c>
    </row>
    <row r="189" spans="1:11">
      <c r="A189" s="7">
        <v>7</v>
      </c>
      <c r="C189" s="8" t="s">
        <v>79</v>
      </c>
      <c r="E189" s="7">
        <v>7</v>
      </c>
      <c r="F189" s="59"/>
      <c r="G189" s="92"/>
      <c r="H189" s="186">
        <v>1531</v>
      </c>
      <c r="I189" s="92"/>
      <c r="J189" s="130"/>
      <c r="K189" s="186">
        <v>1559</v>
      </c>
    </row>
    <row r="190" spans="1:11">
      <c r="A190" s="7">
        <v>8</v>
      </c>
      <c r="C190" s="8" t="s">
        <v>80</v>
      </c>
      <c r="E190" s="7">
        <v>8</v>
      </c>
      <c r="F190" s="59"/>
      <c r="G190" s="92"/>
      <c r="H190" s="186">
        <f>SUM(H188:H189)</f>
        <v>12512</v>
      </c>
      <c r="I190" s="92"/>
      <c r="J190" s="130"/>
      <c r="K190" s="186">
        <f>SUM(K188:K189)</f>
        <v>13002</v>
      </c>
    </row>
    <row r="191" spans="1:11">
      <c r="A191" s="7">
        <v>9</v>
      </c>
      <c r="E191" s="7">
        <v>9</v>
      </c>
      <c r="F191" s="59"/>
      <c r="G191" s="92"/>
      <c r="H191" s="186"/>
      <c r="I191" s="92"/>
      <c r="J191" s="130"/>
      <c r="K191" s="186"/>
    </row>
    <row r="192" spans="1:11">
      <c r="A192" s="7">
        <v>10</v>
      </c>
      <c r="C192" s="8" t="s">
        <v>81</v>
      </c>
      <c r="E192" s="7">
        <v>10</v>
      </c>
      <c r="F192" s="59"/>
      <c r="G192" s="92"/>
      <c r="H192" s="186">
        <f>H184+H188</f>
        <v>26455.000000000044</v>
      </c>
      <c r="I192" s="92"/>
      <c r="J192" s="130"/>
      <c r="K192" s="186">
        <f>K184+K188</f>
        <v>26766.482299485975</v>
      </c>
    </row>
    <row r="193" spans="1:11">
      <c r="A193" s="7">
        <v>11</v>
      </c>
      <c r="C193" s="8" t="s">
        <v>82</v>
      </c>
      <c r="E193" s="7">
        <v>11</v>
      </c>
      <c r="F193" s="59"/>
      <c r="G193" s="92"/>
      <c r="H193" s="186">
        <f>H185+H189</f>
        <v>3934</v>
      </c>
      <c r="I193" s="92"/>
      <c r="J193" s="130"/>
      <c r="K193" s="186">
        <f>K185+K189</f>
        <v>3992</v>
      </c>
    </row>
    <row r="194" spans="1:11">
      <c r="A194" s="7">
        <v>12</v>
      </c>
      <c r="C194" s="8" t="s">
        <v>83</v>
      </c>
      <c r="E194" s="7">
        <v>12</v>
      </c>
      <c r="F194" s="59"/>
      <c r="G194" s="92"/>
      <c r="H194" s="186">
        <f>H192+H193</f>
        <v>30389.000000000044</v>
      </c>
      <c r="I194" s="92"/>
      <c r="J194" s="130"/>
      <c r="K194" s="186">
        <f>K192+K193</f>
        <v>30758.482299485975</v>
      </c>
    </row>
    <row r="195" spans="1:11">
      <c r="A195" s="7">
        <v>13</v>
      </c>
      <c r="E195" s="7">
        <v>13</v>
      </c>
      <c r="G195" s="92"/>
      <c r="H195" s="185"/>
      <c r="I195" s="95"/>
      <c r="J195" s="130"/>
      <c r="K195" s="185"/>
    </row>
    <row r="196" spans="1:11">
      <c r="A196" s="7">
        <v>15</v>
      </c>
      <c r="C196" s="8" t="s">
        <v>84</v>
      </c>
      <c r="E196" s="7">
        <v>15</v>
      </c>
      <c r="G196" s="92"/>
      <c r="H196" s="189"/>
      <c r="I196" s="95"/>
      <c r="J196" s="130"/>
      <c r="K196" s="189"/>
    </row>
    <row r="197" spans="1:11">
      <c r="A197" s="7">
        <v>16</v>
      </c>
      <c r="C197" s="8" t="s">
        <v>85</v>
      </c>
      <c r="E197" s="7">
        <v>16</v>
      </c>
      <c r="G197" s="92"/>
      <c r="H197" s="185">
        <f>(H119-H367)/H194</f>
        <v>25318.854059034482</v>
      </c>
      <c r="I197" s="97"/>
      <c r="J197" s="130"/>
      <c r="K197" s="185"/>
    </row>
    <row r="198" spans="1:11">
      <c r="A198" s="7">
        <v>17</v>
      </c>
      <c r="C198" s="8" t="s">
        <v>86</v>
      </c>
      <c r="E198" s="7">
        <v>17</v>
      </c>
      <c r="G198" s="92"/>
      <c r="H198" s="190">
        <f>77*30</f>
        <v>2310</v>
      </c>
      <c r="I198" s="95"/>
      <c r="J198" s="130"/>
      <c r="K198" s="185"/>
    </row>
    <row r="199" spans="1:11">
      <c r="A199" s="7">
        <v>18</v>
      </c>
      <c r="E199" s="7">
        <v>18</v>
      </c>
      <c r="G199" s="92"/>
      <c r="H199" s="185"/>
      <c r="I199" s="95"/>
      <c r="J199" s="130"/>
      <c r="K199" s="185"/>
    </row>
    <row r="200" spans="1:11">
      <c r="A200" s="130">
        <v>19</v>
      </c>
      <c r="C200" s="8" t="s">
        <v>87</v>
      </c>
      <c r="E200" s="130">
        <v>19</v>
      </c>
      <c r="G200" s="92"/>
      <c r="H200" s="185"/>
      <c r="I200" s="95"/>
      <c r="J200" s="130"/>
      <c r="K200" s="185"/>
    </row>
    <row r="201" spans="1:11">
      <c r="A201" s="7">
        <v>20</v>
      </c>
      <c r="C201" s="8" t="s">
        <v>88</v>
      </c>
      <c r="E201" s="7">
        <v>20</v>
      </c>
      <c r="F201" s="9"/>
      <c r="G201" s="98"/>
      <c r="H201" s="191">
        <f>G512+G551</f>
        <v>2503</v>
      </c>
      <c r="I201" s="98"/>
      <c r="J201" s="130"/>
      <c r="K201" s="191"/>
    </row>
    <row r="202" spans="1:11">
      <c r="A202" s="7">
        <v>21</v>
      </c>
      <c r="C202" s="8" t="s">
        <v>89</v>
      </c>
      <c r="E202" s="7">
        <v>21</v>
      </c>
      <c r="F202" s="9"/>
      <c r="G202" s="98"/>
      <c r="H202" s="191">
        <f>G508+G547</f>
        <v>1754</v>
      </c>
      <c r="I202" s="98"/>
      <c r="J202" s="130"/>
      <c r="K202" s="99"/>
    </row>
    <row r="203" spans="1:11">
      <c r="A203" s="7">
        <v>22</v>
      </c>
      <c r="C203" s="8" t="s">
        <v>90</v>
      </c>
      <c r="E203" s="7">
        <v>22</v>
      </c>
      <c r="F203" s="9"/>
      <c r="G203" s="98"/>
      <c r="H203" s="191">
        <f>G510+G549</f>
        <v>749</v>
      </c>
      <c r="I203" s="98"/>
      <c r="J203" s="130"/>
      <c r="K203" s="99"/>
    </row>
    <row r="204" spans="1:11">
      <c r="A204" s="7">
        <v>23</v>
      </c>
      <c r="E204" s="7">
        <v>23</v>
      </c>
      <c r="F204" s="9"/>
      <c r="G204" s="98"/>
      <c r="H204" s="191"/>
      <c r="I204" s="98"/>
      <c r="J204" s="130"/>
      <c r="K204" s="99"/>
    </row>
    <row r="205" spans="1:11">
      <c r="A205" s="7">
        <v>24</v>
      </c>
      <c r="C205" s="8" t="s">
        <v>91</v>
      </c>
      <c r="E205" s="7">
        <v>24</v>
      </c>
      <c r="F205" s="9"/>
      <c r="G205" s="98"/>
      <c r="H205" s="191"/>
      <c r="I205" s="98"/>
      <c r="K205" s="98"/>
    </row>
    <row r="206" spans="1:11" ht="15">
      <c r="A206" s="7">
        <v>25</v>
      </c>
      <c r="C206" s="8" t="s">
        <v>92</v>
      </c>
      <c r="E206" s="7">
        <v>25</v>
      </c>
      <c r="G206" s="92"/>
      <c r="H206" s="185">
        <f>IF(OR(G512&gt;0,G551&gt;0),(H551+H512)/(G551+G512),0)</f>
        <v>133901.73511785857</v>
      </c>
      <c r="I206" s="95"/>
      <c r="K206" s="129"/>
    </row>
    <row r="207" spans="1:11">
      <c r="A207" s="7">
        <v>26</v>
      </c>
      <c r="C207" s="8" t="s">
        <v>93</v>
      </c>
      <c r="E207" s="7">
        <v>26</v>
      </c>
      <c r="G207" s="92"/>
      <c r="H207" s="185">
        <f>IF(H202=0,0,(H508+H509+H547+H548)/H202)</f>
        <v>150325.87514253135</v>
      </c>
      <c r="I207" s="95"/>
      <c r="J207" s="130"/>
      <c r="K207" s="95"/>
    </row>
    <row r="208" spans="1:11">
      <c r="A208" s="7">
        <v>27</v>
      </c>
      <c r="C208" s="8" t="s">
        <v>94</v>
      </c>
      <c r="E208" s="7">
        <v>27</v>
      </c>
      <c r="G208" s="92"/>
      <c r="H208" s="185">
        <f>IF(H203=0,0,(H510+H511+H549+H550)/H203)</f>
        <v>95439.863818424565</v>
      </c>
      <c r="I208" s="95"/>
      <c r="J208" s="130"/>
      <c r="K208" s="95"/>
    </row>
    <row r="209" spans="1:13">
      <c r="A209" s="7">
        <v>28</v>
      </c>
      <c r="E209" s="7">
        <v>28</v>
      </c>
      <c r="G209" s="92"/>
      <c r="H209" s="185"/>
      <c r="I209" s="95"/>
      <c r="J209" s="130"/>
      <c r="K209" s="95"/>
    </row>
    <row r="210" spans="1:13">
      <c r="A210" s="7">
        <v>29</v>
      </c>
      <c r="C210" s="8" t="s">
        <v>95</v>
      </c>
      <c r="E210" s="7">
        <v>29</v>
      </c>
      <c r="F210" s="60"/>
      <c r="G210" s="92"/>
      <c r="H210" s="186">
        <f>G101</f>
        <v>5120</v>
      </c>
      <c r="I210" s="92"/>
      <c r="J210" s="130"/>
      <c r="K210" s="93"/>
    </row>
    <row r="211" spans="1:13">
      <c r="A211" s="8"/>
      <c r="H211" s="39"/>
      <c r="J211" s="130"/>
      <c r="K211" s="130"/>
    </row>
    <row r="212" spans="1:13">
      <c r="A212" s="8"/>
      <c r="H212" s="39"/>
      <c r="K212" s="39"/>
    </row>
    <row r="213" spans="1:13" ht="30" customHeight="1">
      <c r="A213" s="8"/>
      <c r="C213" s="263" t="s">
        <v>96</v>
      </c>
      <c r="D213" s="263"/>
      <c r="E213" s="263"/>
      <c r="F213" s="263"/>
      <c r="G213" s="263"/>
      <c r="H213" s="263"/>
      <c r="I213" s="263"/>
      <c r="K213" s="39"/>
    </row>
    <row r="214" spans="1:13">
      <c r="A214" s="8"/>
      <c r="H214" s="39"/>
      <c r="K214" s="39"/>
    </row>
    <row r="215" spans="1:13">
      <c r="A215" s="8"/>
      <c r="H215" s="39"/>
      <c r="K215" s="39"/>
    </row>
    <row r="216" spans="1:13">
      <c r="A216" s="8"/>
      <c r="H216" s="39"/>
      <c r="K216" s="39"/>
    </row>
    <row r="217" spans="1:13">
      <c r="A217" s="8"/>
      <c r="C217" s="35"/>
      <c r="D217" s="35"/>
      <c r="E217" s="35"/>
      <c r="F217" s="35"/>
      <c r="G217" s="61"/>
      <c r="H217" s="38"/>
      <c r="K217" s="39"/>
    </row>
    <row r="218" spans="1:13">
      <c r="A218" s="8"/>
      <c r="H218" s="39"/>
      <c r="K218" s="39"/>
    </row>
    <row r="219" spans="1:13">
      <c r="A219" s="8"/>
      <c r="H219" s="39"/>
      <c r="K219" s="39"/>
    </row>
    <row r="220" spans="1:13">
      <c r="A220" s="8"/>
      <c r="H220" s="39"/>
      <c r="K220" s="39"/>
    </row>
    <row r="221" spans="1:13">
      <c r="A221" s="8"/>
      <c r="H221" s="39"/>
      <c r="K221" s="39"/>
    </row>
    <row r="222" spans="1:13">
      <c r="A222" s="8"/>
      <c r="H222" s="39"/>
      <c r="K222" s="39"/>
    </row>
    <row r="223" spans="1:13">
      <c r="A223" s="8"/>
      <c r="H223" s="39"/>
      <c r="K223" s="39"/>
    </row>
    <row r="224" spans="1:13">
      <c r="E224" s="34"/>
      <c r="G224" s="13"/>
      <c r="H224" s="39"/>
      <c r="I224" s="16"/>
      <c r="K224" s="39"/>
      <c r="M224" s="56"/>
    </row>
    <row r="225" spans="1:11">
      <c r="A225" s="8"/>
      <c r="H225" s="39"/>
      <c r="K225" s="39"/>
    </row>
    <row r="226" spans="1:11">
      <c r="A226" s="15" t="str">
        <f>$A$83</f>
        <v xml:space="preserve">Institution No.:  </v>
      </c>
      <c r="C226" s="62"/>
      <c r="G226" s="130"/>
      <c r="H226" s="130"/>
      <c r="I226" s="30" t="s">
        <v>97</v>
      </c>
      <c r="J226" s="130"/>
      <c r="K226" s="130"/>
    </row>
    <row r="227" spans="1:11">
      <c r="A227" s="153"/>
      <c r="B227" s="264" t="s">
        <v>98</v>
      </c>
      <c r="C227" s="264"/>
      <c r="D227" s="264"/>
      <c r="E227" s="264"/>
      <c r="F227" s="264"/>
      <c r="G227" s="264"/>
      <c r="H227" s="264"/>
      <c r="I227" s="264"/>
      <c r="J227" s="264"/>
      <c r="K227" s="264"/>
    </row>
    <row r="228" spans="1:11">
      <c r="A228" s="15" t="str">
        <f>$A$42</f>
        <v xml:space="preserve">NAME: </v>
      </c>
      <c r="C228" s="130" t="str">
        <f>$D$20</f>
        <v>University of Colorado</v>
      </c>
      <c r="G228" s="130"/>
      <c r="H228" s="130"/>
      <c r="I228" s="17" t="str">
        <f>$K$3</f>
        <v>Due Date: October 08, 2018</v>
      </c>
      <c r="J228" s="130"/>
      <c r="K228" s="130"/>
    </row>
    <row r="229" spans="1:11">
      <c r="A229" s="18"/>
      <c r="C229" s="18" t="s">
        <v>6</v>
      </c>
      <c r="D229" s="18" t="s">
        <v>6</v>
      </c>
      <c r="E229" s="18" t="s">
        <v>6</v>
      </c>
      <c r="F229" s="18" t="s">
        <v>6</v>
      </c>
      <c r="G229" s="18" t="s">
        <v>6</v>
      </c>
      <c r="H229" s="18" t="s">
        <v>6</v>
      </c>
      <c r="I229" s="18" t="s">
        <v>6</v>
      </c>
      <c r="J229" s="18" t="s">
        <v>6</v>
      </c>
      <c r="K229" s="130"/>
    </row>
    <row r="230" spans="1:11">
      <c r="A230" s="21"/>
      <c r="D230" s="25" t="s">
        <v>257</v>
      </c>
      <c r="G230" s="130"/>
      <c r="H230" s="130"/>
      <c r="J230" s="130"/>
      <c r="K230" s="130"/>
    </row>
    <row r="231" spans="1:11">
      <c r="A231" s="21"/>
      <c r="D231" s="25" t="s">
        <v>12</v>
      </c>
      <c r="G231" s="130"/>
      <c r="H231" s="130"/>
      <c r="J231" s="130"/>
      <c r="K231" s="130"/>
    </row>
    <row r="232" spans="1:11">
      <c r="A232" s="18"/>
      <c r="D232" s="25" t="s">
        <v>99</v>
      </c>
      <c r="E232" s="25" t="s">
        <v>99</v>
      </c>
      <c r="F232" s="25" t="s">
        <v>100</v>
      </c>
      <c r="G232" s="25"/>
      <c r="H232" s="130"/>
      <c r="J232" s="130"/>
      <c r="K232" s="130"/>
    </row>
    <row r="233" spans="1:11">
      <c r="A233" s="8"/>
      <c r="C233" s="25" t="s">
        <v>101</v>
      </c>
      <c r="D233" s="25" t="s">
        <v>102</v>
      </c>
      <c r="E233" s="25" t="s">
        <v>103</v>
      </c>
      <c r="F233" s="25" t="s">
        <v>104</v>
      </c>
      <c r="G233" s="25"/>
      <c r="H233" s="130"/>
      <c r="J233" s="130"/>
      <c r="K233" s="130"/>
    </row>
    <row r="234" spans="1:11">
      <c r="A234" s="8"/>
      <c r="C234" s="18" t="s">
        <v>6</v>
      </c>
      <c r="D234" s="18" t="s">
        <v>6</v>
      </c>
      <c r="E234" s="18" t="s">
        <v>6</v>
      </c>
      <c r="F234" s="18" t="s">
        <v>6</v>
      </c>
      <c r="G234" s="18" t="s">
        <v>6</v>
      </c>
      <c r="H234" s="130"/>
      <c r="J234" s="130"/>
      <c r="K234" s="130"/>
    </row>
    <row r="235" spans="1:11">
      <c r="A235" s="8"/>
      <c r="G235" s="130"/>
      <c r="H235" s="130"/>
      <c r="J235" s="130"/>
      <c r="K235" s="130"/>
    </row>
    <row r="236" spans="1:11">
      <c r="A236" s="8"/>
      <c r="C236" s="8" t="s">
        <v>105</v>
      </c>
      <c r="D236" s="134"/>
      <c r="E236" s="134">
        <v>0</v>
      </c>
      <c r="F236" s="93"/>
      <c r="G236" s="130"/>
      <c r="H236" s="130"/>
      <c r="J236" s="130"/>
      <c r="K236" s="130"/>
    </row>
    <row r="237" spans="1:11">
      <c r="A237" s="8"/>
      <c r="D237" s="100"/>
      <c r="E237" s="100"/>
      <c r="F237" s="100"/>
      <c r="G237" s="130"/>
      <c r="H237" s="130"/>
      <c r="J237" s="130"/>
      <c r="K237" s="130"/>
    </row>
    <row r="238" spans="1:11">
      <c r="A238" s="8"/>
      <c r="C238" s="8" t="s">
        <v>106</v>
      </c>
      <c r="D238" s="190">
        <v>12643</v>
      </c>
      <c r="E238" s="190">
        <v>604</v>
      </c>
      <c r="F238" s="93">
        <f>D238/E238</f>
        <v>20.932119205298012</v>
      </c>
      <c r="G238" s="7"/>
      <c r="H238" s="130"/>
      <c r="J238" s="130"/>
      <c r="K238" s="130"/>
    </row>
    <row r="239" spans="1:11">
      <c r="A239" s="8"/>
      <c r="D239" s="185"/>
      <c r="E239" s="185"/>
      <c r="F239" s="94"/>
      <c r="G239" s="130"/>
      <c r="H239" s="130"/>
      <c r="J239" s="130"/>
      <c r="K239" s="130"/>
    </row>
    <row r="240" spans="1:11">
      <c r="A240" s="8"/>
      <c r="C240" s="8" t="s">
        <v>107</v>
      </c>
      <c r="D240" s="190">
        <v>13811</v>
      </c>
      <c r="E240" s="190">
        <v>816</v>
      </c>
      <c r="F240" s="93">
        <f>D240/E240</f>
        <v>16.925245098039216</v>
      </c>
      <c r="G240" s="7"/>
      <c r="H240" s="130"/>
      <c r="J240" s="130"/>
      <c r="K240" s="130"/>
    </row>
    <row r="241" spans="1:11">
      <c r="A241" s="8"/>
      <c r="D241" s="185"/>
      <c r="E241" s="185"/>
      <c r="F241" s="94"/>
      <c r="G241" s="130"/>
      <c r="H241" s="130"/>
      <c r="J241" s="130"/>
      <c r="K241" s="130"/>
    </row>
    <row r="242" spans="1:11">
      <c r="A242" s="8"/>
      <c r="C242" s="8" t="s">
        <v>108</v>
      </c>
      <c r="D242" s="186">
        <f>SUM(D236:D240)</f>
        <v>26454</v>
      </c>
      <c r="E242" s="186">
        <f>SUM(E236:E240)</f>
        <v>1420</v>
      </c>
      <c r="F242" s="93">
        <f>D242/E242</f>
        <v>18.629577464788731</v>
      </c>
      <c r="G242" s="28"/>
      <c r="H242" s="63"/>
      <c r="J242" s="130"/>
      <c r="K242" s="130"/>
    </row>
    <row r="243" spans="1:11">
      <c r="A243" s="8"/>
      <c r="D243" s="185"/>
      <c r="E243" s="185"/>
      <c r="F243" s="64"/>
      <c r="G243" s="130"/>
      <c r="H243" s="130"/>
      <c r="J243" s="130"/>
      <c r="K243" s="130"/>
    </row>
    <row r="244" spans="1:11">
      <c r="A244" s="8"/>
      <c r="D244" s="185"/>
      <c r="E244" s="185"/>
      <c r="F244" s="64"/>
      <c r="G244" s="130"/>
      <c r="H244" s="130"/>
      <c r="J244" s="130"/>
      <c r="K244" s="130"/>
    </row>
    <row r="245" spans="1:11">
      <c r="A245" s="8"/>
      <c r="C245" s="8" t="s">
        <v>109</v>
      </c>
      <c r="D245" s="190">
        <v>1763</v>
      </c>
      <c r="E245" s="190">
        <v>359</v>
      </c>
      <c r="F245" s="93">
        <f>D245/E245</f>
        <v>4.9108635097493032</v>
      </c>
      <c r="G245" s="7"/>
      <c r="H245" s="130"/>
      <c r="J245" s="130"/>
      <c r="K245" s="130"/>
    </row>
    <row r="246" spans="1:11">
      <c r="A246" s="8"/>
      <c r="D246" s="185"/>
      <c r="E246" s="185"/>
      <c r="F246" s="93"/>
      <c r="G246" s="130"/>
      <c r="H246" s="130"/>
      <c r="J246" s="130"/>
      <c r="K246" s="130"/>
    </row>
    <row r="247" spans="1:11">
      <c r="A247" s="8"/>
      <c r="B247" s="8" t="s">
        <v>38</v>
      </c>
      <c r="C247" s="8" t="s">
        <v>110</v>
      </c>
      <c r="D247" s="190">
        <v>2172</v>
      </c>
      <c r="E247" s="190">
        <v>612</v>
      </c>
      <c r="F247" s="93">
        <f>D247/E247</f>
        <v>3.5490196078431371</v>
      </c>
      <c r="G247" s="7"/>
      <c r="H247" s="130"/>
      <c r="J247" s="130"/>
      <c r="K247" s="130"/>
    </row>
    <row r="248" spans="1:11">
      <c r="A248" s="8"/>
      <c r="D248" s="185"/>
      <c r="E248" s="185"/>
      <c r="F248" s="93"/>
      <c r="G248" s="130"/>
      <c r="H248" s="130"/>
      <c r="J248" s="130"/>
      <c r="K248" s="130"/>
    </row>
    <row r="249" spans="1:11">
      <c r="A249" s="8"/>
      <c r="C249" s="8" t="s">
        <v>111</v>
      </c>
      <c r="D249" s="185">
        <f>SUM(D245:D247)</f>
        <v>3935</v>
      </c>
      <c r="E249" s="185">
        <f>SUM(E245:E247)</f>
        <v>971</v>
      </c>
      <c r="F249" s="93">
        <f>D249/E249</f>
        <v>4.0525231719876418</v>
      </c>
      <c r="G249" s="7"/>
      <c r="H249" s="130"/>
      <c r="J249" s="130"/>
      <c r="K249" s="130"/>
    </row>
    <row r="250" spans="1:11">
      <c r="A250" s="8"/>
      <c r="D250" s="185"/>
      <c r="E250" s="185"/>
      <c r="F250" s="93"/>
      <c r="G250" s="130"/>
      <c r="H250" s="130"/>
      <c r="J250" s="130"/>
      <c r="K250" s="130"/>
    </row>
    <row r="251" spans="1:11">
      <c r="A251" s="8"/>
      <c r="C251" s="8" t="s">
        <v>112</v>
      </c>
      <c r="D251" s="186">
        <f>SUM(D242,D249)</f>
        <v>30389</v>
      </c>
      <c r="E251" s="186">
        <f>SUM(E242,E249)</f>
        <v>2391</v>
      </c>
      <c r="F251" s="93">
        <f>D251/E251</f>
        <v>12.709744876620661</v>
      </c>
      <c r="G251" s="7"/>
      <c r="H251" s="130"/>
      <c r="J251" s="130"/>
      <c r="K251" s="130"/>
    </row>
    <row r="252" spans="1:11">
      <c r="A252" s="8"/>
      <c r="D252" s="165"/>
      <c r="E252" s="165"/>
      <c r="G252" s="130"/>
      <c r="H252" s="130"/>
      <c r="J252" s="130"/>
      <c r="K252" s="130"/>
    </row>
    <row r="253" spans="1:11">
      <c r="A253" s="8"/>
      <c r="G253" s="130"/>
      <c r="H253" s="130"/>
      <c r="J253" s="130"/>
      <c r="K253" s="130"/>
    </row>
    <row r="254" spans="1:11">
      <c r="A254" s="8"/>
      <c r="G254" s="130"/>
      <c r="H254" s="130"/>
      <c r="J254" s="130"/>
      <c r="K254" s="130"/>
    </row>
    <row r="255" spans="1:11">
      <c r="A255" s="8"/>
      <c r="G255" s="130"/>
      <c r="H255" s="130"/>
      <c r="J255" s="130"/>
      <c r="K255" s="130"/>
    </row>
    <row r="256" spans="1:11">
      <c r="A256" s="8"/>
      <c r="C256" s="8" t="s">
        <v>113</v>
      </c>
      <c r="G256" s="130"/>
      <c r="H256" s="130"/>
      <c r="J256" s="130"/>
      <c r="K256" s="130"/>
    </row>
    <row r="257" spans="1:11">
      <c r="A257" s="8"/>
      <c r="C257" s="8" t="s">
        <v>114</v>
      </c>
      <c r="G257" s="130"/>
      <c r="H257" s="130"/>
      <c r="J257" s="130"/>
      <c r="K257" s="130"/>
    </row>
    <row r="258" spans="1:11">
      <c r="A258" s="8"/>
      <c r="H258" s="39"/>
      <c r="K258" s="39"/>
    </row>
    <row r="259" spans="1:11">
      <c r="A259" s="8"/>
      <c r="H259" s="39"/>
      <c r="K259" s="39"/>
    </row>
    <row r="260" spans="1:11">
      <c r="A260" s="8"/>
      <c r="H260" s="39"/>
      <c r="K260" s="39"/>
    </row>
    <row r="261" spans="1:11">
      <c r="A261" s="8"/>
      <c r="H261" s="39"/>
      <c r="K261" s="39"/>
    </row>
    <row r="262" spans="1:11">
      <c r="A262" s="8"/>
      <c r="H262" s="39"/>
      <c r="K262" s="39"/>
    </row>
    <row r="263" spans="1:11">
      <c r="A263" s="8"/>
      <c r="H263" s="39"/>
      <c r="K263" s="39"/>
    </row>
    <row r="264" spans="1:11">
      <c r="A264" s="8"/>
      <c r="H264" s="39"/>
      <c r="K264" s="39"/>
    </row>
    <row r="265" spans="1:11">
      <c r="A265" s="8"/>
      <c r="H265" s="39"/>
      <c r="K265" s="39"/>
    </row>
    <row r="266" spans="1:11">
      <c r="A266" s="8"/>
      <c r="H266" s="39"/>
      <c r="K266" s="39"/>
    </row>
    <row r="267" spans="1:11">
      <c r="A267" s="8"/>
      <c r="H267" s="39"/>
      <c r="K267" s="39"/>
    </row>
    <row r="268" spans="1:11">
      <c r="A268" s="8"/>
      <c r="H268" s="39"/>
      <c r="K268" s="39"/>
    </row>
    <row r="269" spans="1:11">
      <c r="A269" s="8"/>
      <c r="H269" s="39"/>
      <c r="K269" s="39"/>
    </row>
    <row r="270" spans="1:11">
      <c r="A270" s="8"/>
      <c r="H270" s="39"/>
      <c r="K270" s="39"/>
    </row>
    <row r="271" spans="1:11">
      <c r="A271" s="8"/>
      <c r="H271" s="39"/>
      <c r="K271" s="39"/>
    </row>
    <row r="272" spans="1:11">
      <c r="A272" s="8"/>
      <c r="H272" s="39"/>
      <c r="K272" s="39"/>
    </row>
    <row r="273" spans="1:11">
      <c r="A273" s="8"/>
      <c r="H273" s="39"/>
      <c r="K273" s="39"/>
    </row>
    <row r="274" spans="1:11">
      <c r="A274" s="8"/>
      <c r="H274" s="39"/>
      <c r="K274" s="39"/>
    </row>
    <row r="275" spans="1:11" s="35" customFormat="1">
      <c r="A275" s="15" t="str">
        <f>$A$83</f>
        <v xml:space="preserve">Institution No.:  </v>
      </c>
      <c r="E275" s="36"/>
      <c r="G275" s="37"/>
      <c r="H275" s="38"/>
      <c r="J275" s="37"/>
      <c r="K275" s="14" t="s">
        <v>115</v>
      </c>
    </row>
    <row r="276" spans="1:11" s="35" customFormat="1">
      <c r="E276" s="36" t="s">
        <v>116</v>
      </c>
      <c r="G276" s="37"/>
      <c r="H276" s="38"/>
      <c r="J276" s="37"/>
      <c r="K276" s="38"/>
    </row>
    <row r="277" spans="1:11">
      <c r="A277" s="15" t="str">
        <f>$A$42</f>
        <v xml:space="preserve">NAME: </v>
      </c>
      <c r="C277" s="130" t="str">
        <f>$D$20</f>
        <v>University of Colorado</v>
      </c>
      <c r="F277" s="31"/>
      <c r="G277" s="65"/>
      <c r="H277" s="66"/>
      <c r="J277" s="13"/>
      <c r="K277" s="17" t="str">
        <f>$K$3</f>
        <v>Due Date: October 08, 2018</v>
      </c>
    </row>
    <row r="278" spans="1:11">
      <c r="A278" s="18" t="s">
        <v>6</v>
      </c>
      <c r="B278" s="18" t="s">
        <v>6</v>
      </c>
      <c r="C278" s="18" t="s">
        <v>6</v>
      </c>
      <c r="D278" s="18" t="s">
        <v>6</v>
      </c>
      <c r="E278" s="18" t="s">
        <v>6</v>
      </c>
      <c r="F278" s="18" t="s">
        <v>6</v>
      </c>
      <c r="G278" s="19" t="s">
        <v>6</v>
      </c>
      <c r="H278" s="20" t="s">
        <v>6</v>
      </c>
      <c r="I278" s="18"/>
      <c r="J278" s="130"/>
      <c r="K278" s="20"/>
    </row>
    <row r="279" spans="1:11">
      <c r="A279" s="21" t="s">
        <v>7</v>
      </c>
      <c r="E279" s="21" t="s">
        <v>7</v>
      </c>
      <c r="F279" s="22"/>
      <c r="G279" s="23"/>
      <c r="H279" s="24" t="str">
        <f>H178</f>
        <v>2017-18</v>
      </c>
      <c r="I279" s="22"/>
      <c r="J279" s="130"/>
      <c r="K279" s="24"/>
    </row>
    <row r="280" spans="1:11" ht="21" customHeight="1">
      <c r="A280" s="21" t="s">
        <v>9</v>
      </c>
      <c r="C280" s="25" t="s">
        <v>51</v>
      </c>
      <c r="D280" s="67" t="s">
        <v>234</v>
      </c>
      <c r="E280" s="21" t="s">
        <v>9</v>
      </c>
      <c r="F280" s="22"/>
      <c r="G280" s="23" t="s">
        <v>11</v>
      </c>
      <c r="H280" s="24" t="s">
        <v>12</v>
      </c>
      <c r="I280" s="22"/>
      <c r="J280" s="130"/>
      <c r="K280" s="22"/>
    </row>
    <row r="281" spans="1:11">
      <c r="A281" s="18" t="s">
        <v>6</v>
      </c>
      <c r="B281" s="18" t="s">
        <v>6</v>
      </c>
      <c r="C281" s="18" t="s">
        <v>6</v>
      </c>
      <c r="D281" s="18" t="s">
        <v>6</v>
      </c>
      <c r="E281" s="18" t="s">
        <v>6</v>
      </c>
      <c r="F281" s="18" t="s">
        <v>6</v>
      </c>
      <c r="G281" s="19" t="s">
        <v>6</v>
      </c>
      <c r="H281" s="20" t="s">
        <v>6</v>
      </c>
      <c r="I281" s="18"/>
      <c r="J281" s="130"/>
      <c r="K281" s="18"/>
    </row>
    <row r="282" spans="1:11">
      <c r="A282" s="7">
        <v>1</v>
      </c>
      <c r="C282" s="8" t="s">
        <v>117</v>
      </c>
      <c r="E282" s="7">
        <v>1</v>
      </c>
      <c r="G282" s="13"/>
      <c r="H282" s="39"/>
      <c r="J282" s="130"/>
      <c r="K282" s="130"/>
    </row>
    <row r="283" spans="1:11">
      <c r="A283" s="7">
        <f>(A282+1)</f>
        <v>2</v>
      </c>
      <c r="C283" s="8" t="s">
        <v>118</v>
      </c>
      <c r="D283" s="8" t="s">
        <v>119</v>
      </c>
      <c r="E283" s="7">
        <f>(E282+1)</f>
        <v>2</v>
      </c>
      <c r="F283" s="9"/>
      <c r="G283" s="137">
        <v>92</v>
      </c>
      <c r="H283" s="137">
        <v>1637605</v>
      </c>
      <c r="I283" s="98"/>
      <c r="J283" s="130"/>
      <c r="K283" s="130"/>
    </row>
    <row r="284" spans="1:11">
      <c r="A284" s="7">
        <f>(A283+1)</f>
        <v>3</v>
      </c>
      <c r="D284" s="8" t="s">
        <v>120</v>
      </c>
      <c r="E284" s="7">
        <f>(E283+1)</f>
        <v>3</v>
      </c>
      <c r="F284" s="9"/>
      <c r="G284" s="137">
        <v>759</v>
      </c>
      <c r="H284" s="137">
        <v>11565100</v>
      </c>
      <c r="I284" s="98"/>
      <c r="J284" s="130"/>
      <c r="K284" s="130"/>
    </row>
    <row r="285" spans="1:11">
      <c r="A285" s="7">
        <v>4</v>
      </c>
      <c r="C285" s="8" t="s">
        <v>121</v>
      </c>
      <c r="D285" s="8" t="s">
        <v>122</v>
      </c>
      <c r="E285" s="7">
        <v>4</v>
      </c>
      <c r="F285" s="9"/>
      <c r="G285" s="137">
        <v>56</v>
      </c>
      <c r="H285" s="137">
        <v>1804749</v>
      </c>
      <c r="I285" s="98"/>
      <c r="J285" s="130"/>
      <c r="K285" s="130"/>
    </row>
    <row r="286" spans="1:11">
      <c r="A286" s="7">
        <f>(A285+1)</f>
        <v>5</v>
      </c>
      <c r="D286" s="8" t="s">
        <v>123</v>
      </c>
      <c r="E286" s="7">
        <f>(E285+1)</f>
        <v>5</v>
      </c>
      <c r="F286" s="9"/>
      <c r="G286" s="137">
        <v>544</v>
      </c>
      <c r="H286" s="137">
        <v>19006173</v>
      </c>
      <c r="I286" s="98"/>
      <c r="J286" s="130"/>
      <c r="K286" s="130"/>
    </row>
    <row r="287" spans="1:11">
      <c r="A287" s="7">
        <f>(A286+1)</f>
        <v>6</v>
      </c>
      <c r="C287" s="8" t="s">
        <v>124</v>
      </c>
      <c r="E287" s="7">
        <f>(E286+1)</f>
        <v>6</v>
      </c>
      <c r="G287" s="95">
        <f>SUM(G283:G286)</f>
        <v>1451</v>
      </c>
      <c r="H287" s="95">
        <f>SUM(H283:H286)</f>
        <v>34013627</v>
      </c>
      <c r="I287" s="95"/>
      <c r="J287" s="130"/>
      <c r="K287" s="130"/>
    </row>
    <row r="288" spans="1:11">
      <c r="A288" s="7">
        <f>(A287+1)</f>
        <v>7</v>
      </c>
      <c r="C288" s="8" t="s">
        <v>125</v>
      </c>
      <c r="E288" s="7">
        <f>(E287+1)</f>
        <v>7</v>
      </c>
      <c r="G288" s="93"/>
      <c r="H288" s="92"/>
      <c r="I288" s="95"/>
      <c r="J288" s="130"/>
      <c r="K288" s="130"/>
    </row>
    <row r="289" spans="1:11">
      <c r="A289" s="7">
        <f>(A288+1)</f>
        <v>8</v>
      </c>
      <c r="C289" s="8" t="s">
        <v>118</v>
      </c>
      <c r="D289" s="8" t="s">
        <v>119</v>
      </c>
      <c r="E289" s="7">
        <f>(E288+1)</f>
        <v>8</v>
      </c>
      <c r="F289" s="9"/>
      <c r="G289" s="137">
        <v>1178</v>
      </c>
      <c r="H289" s="137">
        <v>20907967</v>
      </c>
      <c r="I289" s="98"/>
      <c r="J289" s="130"/>
      <c r="K289" s="130"/>
    </row>
    <row r="290" spans="1:11">
      <c r="A290" s="7">
        <v>9</v>
      </c>
      <c r="D290" s="8" t="s">
        <v>120</v>
      </c>
      <c r="E290" s="7">
        <v>9</v>
      </c>
      <c r="F290" s="9"/>
      <c r="G290" s="137">
        <v>7585</v>
      </c>
      <c r="H290" s="137">
        <v>105749966</v>
      </c>
      <c r="I290" s="98"/>
      <c r="J290" s="130"/>
      <c r="K290" s="130"/>
    </row>
    <row r="291" spans="1:11">
      <c r="A291" s="7">
        <v>10</v>
      </c>
      <c r="C291" s="8" t="s">
        <v>121</v>
      </c>
      <c r="D291" s="8" t="s">
        <v>122</v>
      </c>
      <c r="E291" s="7">
        <v>10</v>
      </c>
      <c r="F291" s="9"/>
      <c r="G291" s="137">
        <v>770</v>
      </c>
      <c r="H291" s="137">
        <v>26466138</v>
      </c>
      <c r="I291" s="98"/>
      <c r="J291" s="130"/>
      <c r="K291" s="130"/>
    </row>
    <row r="292" spans="1:11">
      <c r="A292" s="7">
        <f>(A291+1)</f>
        <v>11</v>
      </c>
      <c r="D292" s="8" t="s">
        <v>123</v>
      </c>
      <c r="E292" s="7">
        <f>(E291+1)</f>
        <v>11</v>
      </c>
      <c r="F292" s="9"/>
      <c r="G292" s="137">
        <v>5461</v>
      </c>
      <c r="H292" s="137">
        <v>192201770</v>
      </c>
      <c r="I292" s="98"/>
      <c r="J292" s="130"/>
      <c r="K292" s="130"/>
    </row>
    <row r="293" spans="1:11">
      <c r="A293" s="7">
        <f>(A292+1)</f>
        <v>12</v>
      </c>
      <c r="C293" s="8" t="s">
        <v>126</v>
      </c>
      <c r="E293" s="7">
        <f>(E292+1)</f>
        <v>12</v>
      </c>
      <c r="G293" s="185">
        <f>SUM(G289:G292)</f>
        <v>14994</v>
      </c>
      <c r="H293" s="95">
        <f>SUM(H289:H292)</f>
        <v>345325841</v>
      </c>
      <c r="I293" s="95"/>
      <c r="J293" s="130"/>
      <c r="K293" s="130"/>
    </row>
    <row r="294" spans="1:11">
      <c r="A294" s="7">
        <f>(A293+1)</f>
        <v>13</v>
      </c>
      <c r="C294" s="8" t="s">
        <v>127</v>
      </c>
      <c r="E294" s="7">
        <f>(E293+1)</f>
        <v>13</v>
      </c>
      <c r="G294" s="93"/>
      <c r="H294" s="92"/>
      <c r="I294" s="95"/>
      <c r="J294" s="130"/>
      <c r="K294" s="130"/>
    </row>
    <row r="295" spans="1:11">
      <c r="A295" s="7">
        <f>(A294+1)</f>
        <v>14</v>
      </c>
      <c r="C295" s="8" t="s">
        <v>118</v>
      </c>
      <c r="D295" s="8" t="s">
        <v>119</v>
      </c>
      <c r="E295" s="7">
        <f>(E294+1)</f>
        <v>14</v>
      </c>
      <c r="F295" s="9"/>
      <c r="G295" s="137"/>
      <c r="H295" s="137">
        <v>0</v>
      </c>
      <c r="I295" s="98"/>
      <c r="J295" s="130"/>
      <c r="K295" s="130"/>
    </row>
    <row r="296" spans="1:11">
      <c r="A296" s="7">
        <v>15</v>
      </c>
      <c r="C296" s="8"/>
      <c r="D296" s="8" t="s">
        <v>120</v>
      </c>
      <c r="E296" s="7">
        <v>15</v>
      </c>
      <c r="F296" s="9"/>
      <c r="G296" s="137"/>
      <c r="H296" s="137">
        <v>0</v>
      </c>
      <c r="I296" s="98"/>
      <c r="J296" s="130"/>
      <c r="K296" s="130"/>
    </row>
    <row r="297" spans="1:11">
      <c r="A297" s="7">
        <v>16</v>
      </c>
      <c r="C297" s="8" t="s">
        <v>121</v>
      </c>
      <c r="D297" s="8" t="s">
        <v>122</v>
      </c>
      <c r="E297" s="7">
        <v>16</v>
      </c>
      <c r="F297" s="9"/>
      <c r="G297" s="137"/>
      <c r="H297" s="137">
        <v>0</v>
      </c>
      <c r="I297" s="98"/>
      <c r="J297" s="130"/>
      <c r="K297" s="130"/>
    </row>
    <row r="298" spans="1:11">
      <c r="A298" s="7">
        <v>17</v>
      </c>
      <c r="C298" s="8"/>
      <c r="D298" s="8" t="s">
        <v>123</v>
      </c>
      <c r="E298" s="7">
        <v>17</v>
      </c>
      <c r="G298" s="138"/>
      <c r="H298" s="138">
        <v>0</v>
      </c>
      <c r="I298" s="95"/>
      <c r="J298" s="130"/>
      <c r="K298" s="130"/>
    </row>
    <row r="299" spans="1:11">
      <c r="A299" s="7">
        <v>18</v>
      </c>
      <c r="C299" s="8" t="s">
        <v>128</v>
      </c>
      <c r="D299" s="8"/>
      <c r="E299" s="7">
        <v>18</v>
      </c>
      <c r="G299" s="94">
        <f>SUM(G295:G298)</f>
        <v>0</v>
      </c>
      <c r="H299" s="95">
        <f>SUM(H295:H298)</f>
        <v>0</v>
      </c>
      <c r="I299" s="95"/>
      <c r="J299" s="130"/>
      <c r="K299" s="130"/>
    </row>
    <row r="300" spans="1:11">
      <c r="A300" s="7">
        <v>19</v>
      </c>
      <c r="C300" s="8" t="s">
        <v>129</v>
      </c>
      <c r="D300" s="8"/>
      <c r="E300" s="7">
        <v>19</v>
      </c>
      <c r="G300" s="94"/>
      <c r="H300" s="95"/>
      <c r="I300" s="95"/>
      <c r="J300" s="130"/>
      <c r="K300" s="130"/>
    </row>
    <row r="301" spans="1:11">
      <c r="A301" s="7">
        <v>20</v>
      </c>
      <c r="C301" s="8" t="s">
        <v>118</v>
      </c>
      <c r="D301" s="8" t="s">
        <v>119</v>
      </c>
      <c r="E301" s="7">
        <v>20</v>
      </c>
      <c r="F301" s="68"/>
      <c r="G301" s="137">
        <v>1133</v>
      </c>
      <c r="H301" s="137">
        <v>20382621</v>
      </c>
      <c r="I301" s="98"/>
      <c r="J301" s="130"/>
      <c r="K301" s="130"/>
    </row>
    <row r="302" spans="1:11">
      <c r="A302" s="7">
        <v>21</v>
      </c>
      <c r="C302" s="8"/>
      <c r="D302" s="8" t="s">
        <v>120</v>
      </c>
      <c r="E302" s="7">
        <v>21</v>
      </c>
      <c r="F302" s="68"/>
      <c r="G302" s="137">
        <v>7129</v>
      </c>
      <c r="H302" s="137">
        <v>99068371</v>
      </c>
      <c r="I302" s="98"/>
      <c r="J302" s="130"/>
      <c r="K302" s="130"/>
    </row>
    <row r="303" spans="1:11">
      <c r="A303" s="7">
        <v>22</v>
      </c>
      <c r="C303" s="8" t="s">
        <v>121</v>
      </c>
      <c r="D303" s="8" t="s">
        <v>122</v>
      </c>
      <c r="E303" s="7">
        <v>22</v>
      </c>
      <c r="F303" s="68"/>
      <c r="G303" s="137">
        <v>705</v>
      </c>
      <c r="H303" s="137">
        <v>24467727</v>
      </c>
      <c r="I303" s="98"/>
      <c r="J303" s="130"/>
      <c r="K303" s="130"/>
    </row>
    <row r="304" spans="1:11">
      <c r="A304" s="7">
        <v>23</v>
      </c>
      <c r="D304" s="8" t="s">
        <v>123</v>
      </c>
      <c r="E304" s="7">
        <v>23</v>
      </c>
      <c r="F304" s="68"/>
      <c r="G304" s="137">
        <v>4977</v>
      </c>
      <c r="H304" s="137">
        <v>174730673</v>
      </c>
      <c r="I304" s="98"/>
      <c r="J304" s="130"/>
      <c r="K304" s="130"/>
    </row>
    <row r="305" spans="1:11">
      <c r="A305" s="7">
        <v>24</v>
      </c>
      <c r="C305" s="8" t="s">
        <v>130</v>
      </c>
      <c r="E305" s="7">
        <v>24</v>
      </c>
      <c r="F305" s="56"/>
      <c r="G305" s="186">
        <f>SUM(G301:G304)</f>
        <v>13944</v>
      </c>
      <c r="H305" s="92">
        <f>SUM(H301:H304)</f>
        <v>318649392</v>
      </c>
      <c r="I305" s="92"/>
      <c r="J305" s="130"/>
      <c r="K305" s="130"/>
    </row>
    <row r="306" spans="1:11">
      <c r="A306" s="7">
        <v>25</v>
      </c>
      <c r="C306" s="8" t="s">
        <v>131</v>
      </c>
      <c r="E306" s="7">
        <v>25</v>
      </c>
      <c r="G306" s="185"/>
      <c r="H306" s="95"/>
      <c r="I306" s="95"/>
      <c r="J306" s="130"/>
      <c r="K306" s="130"/>
    </row>
    <row r="307" spans="1:11">
      <c r="A307" s="7">
        <v>26</v>
      </c>
      <c r="C307" s="8" t="s">
        <v>118</v>
      </c>
      <c r="D307" s="8" t="s">
        <v>119</v>
      </c>
      <c r="E307" s="7">
        <v>26</v>
      </c>
      <c r="G307" s="185">
        <f t="shared" ref="G307:H310" si="0">G283+G289+G295+G301</f>
        <v>2403</v>
      </c>
      <c r="H307" s="95">
        <f t="shared" si="0"/>
        <v>42928193</v>
      </c>
      <c r="I307" s="95"/>
      <c r="J307" s="130"/>
      <c r="K307" s="94"/>
    </row>
    <row r="308" spans="1:11">
      <c r="A308" s="7">
        <v>27</v>
      </c>
      <c r="C308" s="8"/>
      <c r="D308" s="8" t="s">
        <v>120</v>
      </c>
      <c r="E308" s="7">
        <v>27</v>
      </c>
      <c r="G308" s="185">
        <f t="shared" si="0"/>
        <v>15473</v>
      </c>
      <c r="H308" s="95">
        <f t="shared" si="0"/>
        <v>216383437</v>
      </c>
      <c r="I308" s="95"/>
      <c r="J308" s="130"/>
      <c r="K308" s="94"/>
    </row>
    <row r="309" spans="1:11">
      <c r="A309" s="7">
        <v>28</v>
      </c>
      <c r="C309" s="8" t="s">
        <v>121</v>
      </c>
      <c r="D309" s="8" t="s">
        <v>122</v>
      </c>
      <c r="E309" s="7">
        <v>28</v>
      </c>
      <c r="G309" s="185">
        <f t="shared" si="0"/>
        <v>1531</v>
      </c>
      <c r="H309" s="95">
        <f t="shared" si="0"/>
        <v>52738614</v>
      </c>
      <c r="I309" s="95"/>
      <c r="J309" s="130"/>
      <c r="K309" s="94"/>
    </row>
    <row r="310" spans="1:11">
      <c r="A310" s="7">
        <v>29</v>
      </c>
      <c r="D310" s="8" t="s">
        <v>123</v>
      </c>
      <c r="E310" s="7">
        <v>29</v>
      </c>
      <c r="G310" s="185">
        <f t="shared" si="0"/>
        <v>10982</v>
      </c>
      <c r="H310" s="95">
        <f t="shared" si="0"/>
        <v>385938616</v>
      </c>
      <c r="I310" s="95"/>
      <c r="J310" s="130"/>
      <c r="K310" s="94"/>
    </row>
    <row r="311" spans="1:11">
      <c r="A311" s="7">
        <v>30</v>
      </c>
      <c r="E311" s="7">
        <v>30</v>
      </c>
      <c r="G311" s="186"/>
      <c r="H311" s="92"/>
      <c r="I311" s="95"/>
      <c r="J311" s="130"/>
      <c r="K311" s="93"/>
    </row>
    <row r="312" spans="1:11">
      <c r="A312" s="7">
        <v>31</v>
      </c>
      <c r="C312" s="8" t="s">
        <v>132</v>
      </c>
      <c r="E312" s="7">
        <v>31</v>
      </c>
      <c r="G312" s="185">
        <f>SUM(G307:G308)</f>
        <v>17876</v>
      </c>
      <c r="H312" s="95">
        <f>SUM(H307:H308)</f>
        <v>259311630</v>
      </c>
      <c r="I312" s="95"/>
      <c r="J312" s="130"/>
      <c r="K312" s="94"/>
    </row>
    <row r="313" spans="1:11">
      <c r="A313" s="7">
        <v>32</v>
      </c>
      <c r="C313" s="8" t="s">
        <v>133</v>
      </c>
      <c r="E313" s="7">
        <v>32</v>
      </c>
      <c r="G313" s="185">
        <f>SUM(G309:G310)</f>
        <v>12513</v>
      </c>
      <c r="H313" s="95">
        <f>SUM(H309:H310)</f>
        <v>438677230</v>
      </c>
      <c r="I313" s="95"/>
      <c r="J313" s="130"/>
      <c r="K313" s="94"/>
    </row>
    <row r="314" spans="1:11">
      <c r="A314" s="7">
        <v>33</v>
      </c>
      <c r="C314" s="8" t="s">
        <v>134</v>
      </c>
      <c r="E314" s="7">
        <v>33</v>
      </c>
      <c r="F314" s="56"/>
      <c r="G314" s="186">
        <f>SUM(G307,G309)</f>
        <v>3934</v>
      </c>
      <c r="H314" s="92">
        <f>SUM(H307,H309)</f>
        <v>95666807</v>
      </c>
      <c r="I314" s="92"/>
      <c r="J314" s="130"/>
      <c r="K314" s="93"/>
    </row>
    <row r="315" spans="1:11">
      <c r="A315" s="7">
        <v>34</v>
      </c>
      <c r="C315" s="8" t="s">
        <v>135</v>
      </c>
      <c r="E315" s="7">
        <v>34</v>
      </c>
      <c r="F315" s="56"/>
      <c r="G315" s="186">
        <f>SUM(G308,G310)</f>
        <v>26455</v>
      </c>
      <c r="H315" s="92">
        <f>SUM(H308,H310)</f>
        <v>602322053</v>
      </c>
      <c r="I315" s="92"/>
      <c r="J315" s="130"/>
      <c r="K315" s="93"/>
    </row>
    <row r="316" spans="1:11">
      <c r="A316" s="8"/>
      <c r="C316" s="18" t="s">
        <v>6</v>
      </c>
      <c r="D316" s="18" t="s">
        <v>6</v>
      </c>
      <c r="E316" s="18" t="s">
        <v>6</v>
      </c>
      <c r="F316" s="18" t="s">
        <v>6</v>
      </c>
      <c r="G316" s="18" t="s">
        <v>6</v>
      </c>
      <c r="H316" s="18" t="s">
        <v>6</v>
      </c>
      <c r="I316" s="18"/>
      <c r="J316" s="18"/>
      <c r="K316" s="18"/>
    </row>
    <row r="317" spans="1:11">
      <c r="A317" s="7">
        <v>35</v>
      </c>
      <c r="C317" s="130" t="s">
        <v>136</v>
      </c>
      <c r="E317" s="7">
        <v>35</v>
      </c>
      <c r="G317" s="185">
        <f>SUM(G314:G315)</f>
        <v>30389</v>
      </c>
      <c r="H317" s="95">
        <f>SUM(H314:H315)</f>
        <v>697988860</v>
      </c>
      <c r="I317" s="95"/>
      <c r="J317" s="95"/>
      <c r="K317" s="94"/>
    </row>
    <row r="318" spans="1:11">
      <c r="C318" s="8" t="s">
        <v>237</v>
      </c>
      <c r="F318" s="69" t="s">
        <v>6</v>
      </c>
      <c r="G318" s="19"/>
      <c r="H318" s="20"/>
      <c r="I318" s="69"/>
      <c r="J318" s="69"/>
      <c r="K318" s="19"/>
    </row>
    <row r="319" spans="1:11">
      <c r="C319" s="8"/>
      <c r="F319" s="69"/>
      <c r="G319" s="19"/>
      <c r="H319" s="20"/>
      <c r="I319" s="69"/>
      <c r="J319" s="130"/>
      <c r="K319" s="130"/>
    </row>
    <row r="320" spans="1:11">
      <c r="J320" s="130"/>
      <c r="K320" s="130"/>
    </row>
    <row r="321" spans="1:11" ht="36" customHeight="1">
      <c r="A321" s="130">
        <v>36</v>
      </c>
      <c r="B321" s="32"/>
      <c r="C321" s="258" t="s">
        <v>232</v>
      </c>
      <c r="D321" s="258"/>
      <c r="E321" s="258"/>
      <c r="F321" s="258"/>
      <c r="G321" s="258"/>
      <c r="H321" s="258"/>
      <c r="I321" s="258"/>
      <c r="J321" s="258"/>
      <c r="K321" s="130"/>
    </row>
    <row r="322" spans="1:11">
      <c r="C322" s="130" t="s">
        <v>137</v>
      </c>
      <c r="F322" s="69"/>
      <c r="G322" s="19"/>
      <c r="H322" s="39"/>
      <c r="I322" s="69"/>
      <c r="J322" s="19"/>
      <c r="K322" s="39"/>
    </row>
    <row r="323" spans="1:11">
      <c r="C323" s="130" t="s">
        <v>2</v>
      </c>
      <c r="F323" s="69"/>
      <c r="G323" s="19"/>
      <c r="H323" s="39"/>
      <c r="I323" s="69"/>
      <c r="J323" s="19"/>
      <c r="K323" s="39"/>
    </row>
    <row r="324" spans="1:11">
      <c r="A324" s="8"/>
    </row>
    <row r="325" spans="1:11" s="35" customFormat="1">
      <c r="A325" s="15" t="str">
        <f>$A$83</f>
        <v xml:space="preserve">Institution No.:  </v>
      </c>
      <c r="E325" s="36"/>
      <c r="G325" s="37"/>
      <c r="H325" s="38"/>
      <c r="J325" s="37"/>
      <c r="K325" s="70" t="s">
        <v>138</v>
      </c>
    </row>
    <row r="326" spans="1:11" s="35" customFormat="1" ht="14.25">
      <c r="D326" s="57" t="s">
        <v>245</v>
      </c>
      <c r="E326" s="36"/>
      <c r="G326" s="37"/>
      <c r="H326" s="38"/>
      <c r="J326" s="37"/>
      <c r="K326" s="38"/>
    </row>
    <row r="327" spans="1:11">
      <c r="A327" s="15" t="str">
        <f>$A$42</f>
        <v xml:space="preserve">NAME: </v>
      </c>
      <c r="C327" s="130" t="str">
        <f>$D$20</f>
        <v>University of Colorado</v>
      </c>
      <c r="F327" s="71"/>
      <c r="G327" s="65"/>
      <c r="H327" s="66"/>
      <c r="J327" s="13"/>
      <c r="K327" s="17" t="str">
        <f>$K$3</f>
        <v>Due Date: October 08, 2018</v>
      </c>
    </row>
    <row r="328" spans="1:11">
      <c r="A328" s="18" t="s">
        <v>6</v>
      </c>
      <c r="B328" s="18" t="s">
        <v>6</v>
      </c>
      <c r="C328" s="18" t="s">
        <v>6</v>
      </c>
      <c r="D328" s="18" t="s">
        <v>6</v>
      </c>
      <c r="E328" s="18" t="s">
        <v>6</v>
      </c>
      <c r="F328" s="18" t="s">
        <v>6</v>
      </c>
      <c r="G328" s="19" t="s">
        <v>6</v>
      </c>
      <c r="H328" s="20" t="s">
        <v>6</v>
      </c>
      <c r="I328" s="18" t="s">
        <v>6</v>
      </c>
      <c r="J328" s="19" t="s">
        <v>6</v>
      </c>
      <c r="K328" s="20" t="s">
        <v>6</v>
      </c>
    </row>
    <row r="329" spans="1:11">
      <c r="A329" s="21" t="s">
        <v>7</v>
      </c>
      <c r="E329" s="21" t="s">
        <v>7</v>
      </c>
      <c r="G329" s="23"/>
      <c r="H329" s="24" t="str">
        <f>H279</f>
        <v>2017-18</v>
      </c>
      <c r="I329" s="22"/>
      <c r="J329" s="23"/>
      <c r="K329" s="24" t="str">
        <f>K178</f>
        <v>2018-19</v>
      </c>
    </row>
    <row r="330" spans="1:11">
      <c r="A330" s="21" t="s">
        <v>9</v>
      </c>
      <c r="C330" s="25" t="s">
        <v>51</v>
      </c>
      <c r="E330" s="21" t="s">
        <v>9</v>
      </c>
      <c r="G330" s="13"/>
      <c r="H330" s="24" t="s">
        <v>12</v>
      </c>
      <c r="J330" s="13"/>
      <c r="K330" s="24" t="s">
        <v>13</v>
      </c>
    </row>
    <row r="331" spans="1:11">
      <c r="A331" s="18" t="s">
        <v>6</v>
      </c>
      <c r="B331" s="18" t="s">
        <v>6</v>
      </c>
      <c r="C331" s="18" t="s">
        <v>6</v>
      </c>
      <c r="D331" s="18" t="s">
        <v>6</v>
      </c>
      <c r="E331" s="18" t="s">
        <v>6</v>
      </c>
      <c r="F331" s="18" t="s">
        <v>6</v>
      </c>
      <c r="G331" s="19" t="s">
        <v>6</v>
      </c>
      <c r="H331" s="20" t="s">
        <v>6</v>
      </c>
      <c r="I331" s="18" t="s">
        <v>6</v>
      </c>
      <c r="J331" s="19" t="s">
        <v>6</v>
      </c>
      <c r="K331" s="20" t="s">
        <v>6</v>
      </c>
    </row>
    <row r="332" spans="1:11" ht="13.5">
      <c r="A332" s="72">
        <v>1</v>
      </c>
      <c r="C332" s="8" t="s">
        <v>246</v>
      </c>
      <c r="E332" s="72">
        <v>1</v>
      </c>
      <c r="G332" s="13"/>
      <c r="H332" s="39" t="s">
        <v>226</v>
      </c>
      <c r="J332" s="13"/>
      <c r="K332" s="39" t="s">
        <v>226</v>
      </c>
    </row>
    <row r="333" spans="1:11">
      <c r="A333" s="72">
        <v>2</v>
      </c>
      <c r="C333" s="8"/>
      <c r="E333" s="72">
        <v>2</v>
      </c>
      <c r="G333" s="13"/>
      <c r="H333" s="139">
        <v>0</v>
      </c>
      <c r="J333" s="13"/>
      <c r="K333" s="139">
        <v>0</v>
      </c>
    </row>
    <row r="334" spans="1:11" ht="13.5">
      <c r="A334" s="130">
        <v>3</v>
      </c>
      <c r="C334" s="130" t="s">
        <v>247</v>
      </c>
      <c r="E334" s="130">
        <v>3</v>
      </c>
      <c r="F334" s="39"/>
      <c r="G334" s="39"/>
      <c r="H334" s="39" t="s">
        <v>226</v>
      </c>
      <c r="I334" s="39"/>
      <c r="J334" s="39"/>
      <c r="K334" s="39" t="s">
        <v>226</v>
      </c>
    </row>
    <row r="335" spans="1:11">
      <c r="A335" s="72">
        <v>4</v>
      </c>
      <c r="C335" s="130" t="s">
        <v>139</v>
      </c>
      <c r="E335" s="72">
        <v>4</v>
      </c>
      <c r="F335" s="39"/>
      <c r="G335" s="39"/>
      <c r="H335" s="139"/>
      <c r="I335" s="39"/>
      <c r="J335" s="39"/>
      <c r="K335" s="139"/>
    </row>
    <row r="336" spans="1:11">
      <c r="A336" s="72">
        <v>5</v>
      </c>
      <c r="C336" s="130" t="s">
        <v>140</v>
      </c>
      <c r="E336" s="72">
        <v>5</v>
      </c>
      <c r="F336" s="39"/>
      <c r="G336" s="39"/>
      <c r="H336" s="139"/>
      <c r="I336" s="39"/>
      <c r="J336" s="39"/>
      <c r="K336" s="139"/>
    </row>
    <row r="337" spans="1:11">
      <c r="A337" s="72">
        <v>6</v>
      </c>
      <c r="E337" s="72">
        <v>6</v>
      </c>
      <c r="F337" s="39"/>
      <c r="G337" s="39"/>
      <c r="H337" s="139"/>
      <c r="I337" s="39"/>
      <c r="J337" s="39"/>
      <c r="K337" s="139"/>
    </row>
    <row r="338" spans="1:11">
      <c r="A338" s="72">
        <v>7</v>
      </c>
      <c r="E338" s="72">
        <v>7</v>
      </c>
      <c r="F338" s="39"/>
      <c r="G338" s="39"/>
      <c r="H338" s="139"/>
      <c r="I338" s="39"/>
      <c r="J338" s="39"/>
      <c r="K338" s="139"/>
    </row>
    <row r="339" spans="1:11">
      <c r="A339" s="72">
        <v>8</v>
      </c>
      <c r="E339" s="72">
        <v>8</v>
      </c>
      <c r="F339" s="39"/>
      <c r="G339" s="39"/>
      <c r="H339" s="139"/>
      <c r="I339" s="39"/>
      <c r="J339" s="39"/>
      <c r="K339" s="139"/>
    </row>
    <row r="340" spans="1:11">
      <c r="A340" s="72">
        <v>9</v>
      </c>
      <c r="E340" s="72">
        <v>9</v>
      </c>
      <c r="F340" s="39"/>
      <c r="G340" s="39"/>
      <c r="H340" s="139"/>
      <c r="I340" s="39"/>
      <c r="J340" s="39"/>
      <c r="K340" s="139"/>
    </row>
    <row r="341" spans="1:11">
      <c r="A341" s="72">
        <v>10</v>
      </c>
      <c r="E341" s="72">
        <v>10</v>
      </c>
      <c r="F341" s="39"/>
      <c r="G341" s="39"/>
      <c r="H341" s="139"/>
      <c r="I341" s="39"/>
      <c r="J341" s="39"/>
      <c r="K341" s="139"/>
    </row>
    <row r="342" spans="1:11">
      <c r="A342" s="72">
        <v>11</v>
      </c>
      <c r="E342" s="72">
        <v>11</v>
      </c>
      <c r="F342" s="39"/>
      <c r="G342" s="39"/>
      <c r="H342" s="139"/>
      <c r="I342" s="39"/>
      <c r="J342" s="39"/>
      <c r="K342" s="139"/>
    </row>
    <row r="343" spans="1:11">
      <c r="A343" s="72">
        <v>12</v>
      </c>
      <c r="E343" s="72">
        <v>12</v>
      </c>
      <c r="F343" s="39"/>
      <c r="G343" s="39"/>
      <c r="H343" s="139"/>
      <c r="I343" s="39"/>
      <c r="J343" s="39"/>
      <c r="K343" s="139"/>
    </row>
    <row r="344" spans="1:11">
      <c r="A344" s="72">
        <v>13</v>
      </c>
      <c r="E344" s="72">
        <v>13</v>
      </c>
      <c r="F344" s="39"/>
      <c r="G344" s="39"/>
      <c r="H344" s="139"/>
      <c r="I344" s="39"/>
      <c r="J344" s="39"/>
      <c r="K344" s="139"/>
    </row>
    <row r="345" spans="1:11">
      <c r="A345" s="72">
        <v>14</v>
      </c>
      <c r="C345" s="73" t="s">
        <v>38</v>
      </c>
      <c r="D345" s="74"/>
      <c r="E345" s="72">
        <v>14</v>
      </c>
      <c r="F345" s="39"/>
      <c r="G345" s="39"/>
      <c r="H345" s="139"/>
      <c r="I345" s="39"/>
      <c r="J345" s="39"/>
      <c r="K345" s="139"/>
    </row>
    <row r="346" spans="1:11">
      <c r="A346" s="72">
        <v>15</v>
      </c>
      <c r="C346" s="73"/>
      <c r="D346" s="74"/>
      <c r="E346" s="72">
        <v>15</v>
      </c>
      <c r="F346" s="39"/>
      <c r="G346" s="39"/>
      <c r="H346" s="139"/>
      <c r="I346" s="39"/>
      <c r="J346" s="39"/>
      <c r="K346" s="139"/>
    </row>
    <row r="347" spans="1:11">
      <c r="A347" s="72">
        <v>16</v>
      </c>
      <c r="E347" s="72">
        <v>16</v>
      </c>
      <c r="F347" s="39"/>
      <c r="G347" s="39"/>
      <c r="H347" s="139"/>
      <c r="I347" s="39"/>
      <c r="J347" s="39"/>
      <c r="K347" s="139"/>
    </row>
    <row r="348" spans="1:11">
      <c r="A348" s="72">
        <v>17</v>
      </c>
      <c r="C348" s="8" t="s">
        <v>38</v>
      </c>
      <c r="E348" s="72">
        <v>17</v>
      </c>
      <c r="F348" s="39"/>
      <c r="G348" s="39"/>
      <c r="H348" s="139"/>
      <c r="I348" s="39"/>
      <c r="J348" s="39"/>
      <c r="K348" s="139"/>
    </row>
    <row r="349" spans="1:11">
      <c r="A349" s="72">
        <v>18</v>
      </c>
      <c r="E349" s="72">
        <v>18</v>
      </c>
      <c r="F349" s="39"/>
      <c r="G349" s="39"/>
      <c r="H349" s="139"/>
      <c r="I349" s="39"/>
      <c r="J349" s="39" t="s">
        <v>38</v>
      </c>
      <c r="K349" s="139"/>
    </row>
    <row r="350" spans="1:11">
      <c r="A350" s="72">
        <v>19</v>
      </c>
      <c r="E350" s="72">
        <v>19</v>
      </c>
      <c r="F350" s="39"/>
      <c r="G350" s="39"/>
      <c r="H350" s="139"/>
      <c r="I350" s="39"/>
      <c r="J350" s="39"/>
      <c r="K350" s="139"/>
    </row>
    <row r="351" spans="1:11">
      <c r="A351" s="72"/>
      <c r="C351" s="73"/>
      <c r="E351" s="72"/>
      <c r="F351" s="69" t="s">
        <v>6</v>
      </c>
      <c r="G351" s="19" t="s">
        <v>6</v>
      </c>
      <c r="H351" s="20" t="s">
        <v>6</v>
      </c>
      <c r="I351" s="69" t="s">
        <v>6</v>
      </c>
      <c r="J351" s="19" t="s">
        <v>6</v>
      </c>
      <c r="K351" s="20" t="s">
        <v>6</v>
      </c>
    </row>
    <row r="352" spans="1:11">
      <c r="A352" s="72">
        <v>20</v>
      </c>
      <c r="C352" s="73" t="s">
        <v>141</v>
      </c>
      <c r="E352" s="72">
        <v>20</v>
      </c>
      <c r="G352" s="92"/>
      <c r="H352" s="95">
        <f>SUM(H332:H350)</f>
        <v>0</v>
      </c>
      <c r="I352" s="95"/>
      <c r="J352" s="92"/>
      <c r="K352" s="95">
        <f>SUM(K332:K350)</f>
        <v>0</v>
      </c>
    </row>
    <row r="353" spans="1:11">
      <c r="A353" s="75"/>
      <c r="C353" s="8"/>
      <c r="E353" s="34"/>
      <c r="F353" s="69" t="s">
        <v>6</v>
      </c>
      <c r="G353" s="19" t="s">
        <v>6</v>
      </c>
      <c r="H353" s="20" t="s">
        <v>6</v>
      </c>
      <c r="I353" s="69" t="s">
        <v>6</v>
      </c>
      <c r="J353" s="19" t="s">
        <v>6</v>
      </c>
      <c r="K353" s="20" t="s">
        <v>6</v>
      </c>
    </row>
    <row r="354" spans="1:11" ht="13.5">
      <c r="C354" s="130" t="s">
        <v>253</v>
      </c>
      <c r="F354" s="69"/>
      <c r="G354" s="19"/>
      <c r="H354" s="39"/>
      <c r="I354" s="69"/>
      <c r="J354" s="19"/>
      <c r="K354" s="39"/>
    </row>
    <row r="355" spans="1:11" ht="13.5">
      <c r="C355" s="130" t="s">
        <v>252</v>
      </c>
      <c r="F355" s="69"/>
      <c r="G355" s="19"/>
      <c r="H355" s="39"/>
      <c r="I355" s="69"/>
      <c r="J355" s="19"/>
      <c r="K355" s="39"/>
    </row>
    <row r="356" spans="1:11" ht="13.5">
      <c r="A356" s="8"/>
      <c r="C356" s="130" t="s">
        <v>254</v>
      </c>
    </row>
    <row r="357" spans="1:11">
      <c r="A357" s="8"/>
      <c r="C357" s="130" t="s">
        <v>239</v>
      </c>
    </row>
    <row r="358" spans="1:11" s="35" customFormat="1">
      <c r="A358" s="15" t="str">
        <f>$A$83</f>
        <v xml:space="preserve">Institution No.:  </v>
      </c>
      <c r="E358" s="36"/>
      <c r="G358" s="37"/>
      <c r="H358" s="38"/>
      <c r="J358" s="37"/>
      <c r="K358" s="14" t="s">
        <v>142</v>
      </c>
    </row>
    <row r="359" spans="1:11" s="35" customFormat="1" ht="14.25">
      <c r="D359" s="57" t="s">
        <v>240</v>
      </c>
      <c r="E359" s="36"/>
      <c r="G359" s="37"/>
      <c r="H359" s="38"/>
      <c r="J359" s="37"/>
      <c r="K359" s="38"/>
    </row>
    <row r="360" spans="1:11">
      <c r="A360" s="15" t="str">
        <f>$A$42</f>
        <v xml:space="preserve">NAME: </v>
      </c>
      <c r="C360" s="130" t="str">
        <f>$D$20</f>
        <v>University of Colorado</v>
      </c>
      <c r="F360" s="71"/>
      <c r="G360" s="65"/>
      <c r="H360" s="39"/>
      <c r="J360" s="13"/>
      <c r="K360" s="17" t="str">
        <f>$K$3</f>
        <v>Due Date: October 08, 2018</v>
      </c>
    </row>
    <row r="361" spans="1:11">
      <c r="A361" s="18" t="s">
        <v>6</v>
      </c>
      <c r="B361" s="18" t="s">
        <v>6</v>
      </c>
      <c r="C361" s="18" t="s">
        <v>6</v>
      </c>
      <c r="D361" s="18" t="s">
        <v>6</v>
      </c>
      <c r="E361" s="18" t="s">
        <v>6</v>
      </c>
      <c r="F361" s="18" t="s">
        <v>6</v>
      </c>
      <c r="G361" s="19" t="s">
        <v>6</v>
      </c>
      <c r="H361" s="20" t="s">
        <v>6</v>
      </c>
      <c r="I361" s="18" t="s">
        <v>6</v>
      </c>
      <c r="J361" s="19" t="s">
        <v>6</v>
      </c>
      <c r="K361" s="20" t="s">
        <v>6</v>
      </c>
    </row>
    <row r="362" spans="1:11">
      <c r="A362" s="21" t="s">
        <v>7</v>
      </c>
      <c r="E362" s="21" t="s">
        <v>7</v>
      </c>
      <c r="G362" s="23"/>
      <c r="H362" s="24" t="str">
        <f>H329</f>
        <v>2017-18</v>
      </c>
      <c r="I362" s="22"/>
      <c r="J362" s="23"/>
      <c r="K362" s="24" t="str">
        <f>K329</f>
        <v>2018-19</v>
      </c>
    </row>
    <row r="363" spans="1:11">
      <c r="A363" s="21" t="s">
        <v>9</v>
      </c>
      <c r="C363" s="25" t="s">
        <v>51</v>
      </c>
      <c r="E363" s="21" t="s">
        <v>9</v>
      </c>
      <c r="G363" s="13"/>
      <c r="H363" s="24" t="s">
        <v>12</v>
      </c>
      <c r="J363" s="13"/>
      <c r="K363" s="24" t="s">
        <v>13</v>
      </c>
    </row>
    <row r="364" spans="1:11">
      <c r="A364" s="18" t="s">
        <v>6</v>
      </c>
      <c r="B364" s="18" t="s">
        <v>6</v>
      </c>
      <c r="C364" s="18" t="s">
        <v>6</v>
      </c>
      <c r="D364" s="18" t="s">
        <v>6</v>
      </c>
      <c r="E364" s="18" t="s">
        <v>6</v>
      </c>
      <c r="F364" s="18" t="s">
        <v>6</v>
      </c>
      <c r="G364" s="19" t="s">
        <v>6</v>
      </c>
      <c r="H364" s="20" t="s">
        <v>6</v>
      </c>
      <c r="I364" s="18" t="s">
        <v>6</v>
      </c>
      <c r="J364" s="19" t="s">
        <v>6</v>
      </c>
      <c r="K364" s="20" t="s">
        <v>6</v>
      </c>
    </row>
    <row r="365" spans="1:11">
      <c r="A365" s="72"/>
      <c r="C365" s="30" t="s">
        <v>143</v>
      </c>
      <c r="E365" s="72"/>
      <c r="G365" s="92"/>
      <c r="H365" s="92"/>
      <c r="I365" s="95"/>
      <c r="J365" s="92"/>
      <c r="K365" s="92"/>
    </row>
    <row r="366" spans="1:11" ht="13.5">
      <c r="A366" s="72">
        <v>1</v>
      </c>
      <c r="C366" s="8" t="s">
        <v>249</v>
      </c>
      <c r="E366" s="72">
        <v>1</v>
      </c>
      <c r="G366" s="92"/>
      <c r="H366" s="140">
        <v>19378250</v>
      </c>
      <c r="I366" s="95"/>
      <c r="J366" s="92"/>
      <c r="K366" s="140">
        <v>10082338</v>
      </c>
    </row>
    <row r="367" spans="1:11">
      <c r="A367" s="72">
        <v>2</v>
      </c>
      <c r="C367" s="9" t="s">
        <v>144</v>
      </c>
      <c r="E367" s="72">
        <v>2</v>
      </c>
      <c r="F367" s="9"/>
      <c r="G367" s="98"/>
      <c r="H367" s="140">
        <v>67364303</v>
      </c>
      <c r="I367" s="95"/>
      <c r="J367" s="92"/>
      <c r="K367" s="140">
        <v>68719776</v>
      </c>
    </row>
    <row r="368" spans="1:11">
      <c r="A368" s="72">
        <v>3</v>
      </c>
      <c r="C368" s="9" t="s">
        <v>145</v>
      </c>
      <c r="E368" s="72">
        <v>3</v>
      </c>
      <c r="F368" s="9"/>
      <c r="G368" s="98"/>
      <c r="H368" s="140">
        <v>3413443</v>
      </c>
      <c r="I368" s="95"/>
      <c r="J368" s="92"/>
      <c r="K368" s="140">
        <v>3005040</v>
      </c>
    </row>
    <row r="369" spans="1:11" ht="13.5">
      <c r="A369" s="72">
        <v>4</v>
      </c>
      <c r="C369" s="9" t="s">
        <v>251</v>
      </c>
      <c r="E369" s="72">
        <v>4</v>
      </c>
      <c r="F369" s="9"/>
      <c r="G369" s="98"/>
      <c r="H369" s="140">
        <v>1527031</v>
      </c>
      <c r="I369" s="95"/>
      <c r="J369" s="92"/>
      <c r="K369" s="140">
        <v>1344329</v>
      </c>
    </row>
    <row r="370" spans="1:11">
      <c r="A370" s="72">
        <v>5</v>
      </c>
      <c r="C370" s="9" t="s">
        <v>146</v>
      </c>
      <c r="E370" s="72">
        <v>5</v>
      </c>
      <c r="F370" s="9"/>
      <c r="G370" s="98"/>
      <c r="H370" s="140"/>
      <c r="I370" s="95"/>
      <c r="J370" s="92"/>
      <c r="K370" s="140"/>
    </row>
    <row r="371" spans="1:11">
      <c r="A371" s="72">
        <v>6</v>
      </c>
      <c r="C371" s="9" t="s">
        <v>147</v>
      </c>
      <c r="E371" s="72">
        <v>6</v>
      </c>
      <c r="F371" s="9"/>
      <c r="G371" s="98"/>
      <c r="H371" s="140"/>
      <c r="I371" s="95"/>
      <c r="J371" s="92"/>
      <c r="K371" s="140"/>
    </row>
    <row r="372" spans="1:11">
      <c r="A372" s="72">
        <v>7</v>
      </c>
      <c r="C372" s="9" t="s">
        <v>148</v>
      </c>
      <c r="E372" s="72">
        <v>7</v>
      </c>
      <c r="F372" s="9"/>
      <c r="G372" s="98"/>
      <c r="H372" s="140"/>
      <c r="I372" s="95"/>
      <c r="J372" s="92"/>
      <c r="K372" s="140"/>
    </row>
    <row r="373" spans="1:11">
      <c r="A373" s="72">
        <v>8</v>
      </c>
      <c r="C373" s="9" t="s">
        <v>149</v>
      </c>
      <c r="E373" s="72">
        <v>8</v>
      </c>
      <c r="F373" s="69"/>
      <c r="G373" s="19"/>
      <c r="H373" s="140"/>
      <c r="I373" s="95"/>
      <c r="J373" s="92"/>
      <c r="K373" s="140"/>
    </row>
    <row r="374" spans="1:11" ht="13.5">
      <c r="A374" s="72">
        <v>9</v>
      </c>
      <c r="C374" s="130" t="s">
        <v>250</v>
      </c>
      <c r="E374" s="72">
        <v>9</v>
      </c>
      <c r="F374" s="69"/>
      <c r="G374" s="19"/>
      <c r="H374" s="140"/>
      <c r="I374" s="95"/>
      <c r="J374" s="92"/>
      <c r="K374" s="140"/>
    </row>
    <row r="375" spans="1:11">
      <c r="A375" s="72">
        <v>10</v>
      </c>
      <c r="C375" s="9"/>
      <c r="E375" s="72">
        <v>10</v>
      </c>
      <c r="F375" s="69"/>
      <c r="G375" s="19"/>
      <c r="H375" s="144"/>
      <c r="I375" s="148"/>
      <c r="J375" s="148"/>
      <c r="K375" s="144"/>
    </row>
    <row r="376" spans="1:11">
      <c r="A376" s="72">
        <v>11</v>
      </c>
      <c r="C376" s="9"/>
      <c r="E376" s="72">
        <v>11</v>
      </c>
      <c r="F376" s="69"/>
      <c r="G376" s="19"/>
      <c r="H376" s="147"/>
      <c r="I376" s="69"/>
      <c r="J376" s="19"/>
      <c r="K376" s="141"/>
    </row>
    <row r="377" spans="1:11">
      <c r="A377" s="72">
        <v>12</v>
      </c>
      <c r="C377" s="9"/>
      <c r="E377" s="72">
        <v>12</v>
      </c>
      <c r="F377" s="69"/>
      <c r="G377" s="19"/>
      <c r="H377" s="141"/>
      <c r="I377" s="69"/>
      <c r="J377" s="19"/>
      <c r="K377" s="141"/>
    </row>
    <row r="378" spans="1:11">
      <c r="A378" s="72">
        <v>13</v>
      </c>
      <c r="C378" s="9"/>
      <c r="E378" s="72">
        <v>13</v>
      </c>
      <c r="F378" s="69"/>
      <c r="G378" s="19"/>
      <c r="H378" s="141"/>
      <c r="I378" s="69"/>
      <c r="J378" s="19"/>
      <c r="K378" s="141"/>
    </row>
    <row r="379" spans="1:11">
      <c r="A379" s="72">
        <v>14</v>
      </c>
      <c r="C379" s="9"/>
      <c r="E379" s="72">
        <v>14</v>
      </c>
      <c r="F379" s="69"/>
      <c r="G379" s="19"/>
      <c r="H379" s="141"/>
      <c r="I379" s="69"/>
      <c r="J379" s="19"/>
      <c r="K379" s="141"/>
    </row>
    <row r="380" spans="1:11">
      <c r="A380" s="72">
        <v>15</v>
      </c>
      <c r="E380" s="72">
        <v>15</v>
      </c>
      <c r="F380" s="9"/>
      <c r="G380" s="98"/>
      <c r="H380" s="137"/>
      <c r="I380" s="98"/>
      <c r="J380" s="98"/>
      <c r="K380" s="137"/>
    </row>
    <row r="381" spans="1:11">
      <c r="A381" s="72"/>
      <c r="C381" s="9"/>
      <c r="E381" s="72"/>
      <c r="F381" s="9"/>
      <c r="G381" s="98"/>
      <c r="H381" s="137"/>
      <c r="I381" s="98"/>
      <c r="J381" s="98"/>
      <c r="K381" s="137"/>
    </row>
    <row r="382" spans="1:11">
      <c r="A382" s="72">
        <v>16</v>
      </c>
      <c r="C382" s="9" t="s">
        <v>150</v>
      </c>
      <c r="E382" s="72">
        <v>16</v>
      </c>
      <c r="F382" s="9"/>
      <c r="G382" s="98"/>
      <c r="H382" s="137">
        <v>864580</v>
      </c>
      <c r="I382" s="98"/>
      <c r="J382" s="98"/>
      <c r="K382" s="137">
        <v>761138</v>
      </c>
    </row>
    <row r="383" spans="1:11">
      <c r="A383" s="72">
        <v>17</v>
      </c>
      <c r="C383" s="9" t="s">
        <v>151</v>
      </c>
      <c r="E383" s="72">
        <v>17</v>
      </c>
      <c r="F383" s="9"/>
      <c r="G383" s="98"/>
      <c r="H383" s="137"/>
      <c r="I383" s="98"/>
      <c r="J383" s="98"/>
      <c r="K383" s="137"/>
    </row>
    <row r="384" spans="1:11">
      <c r="A384" s="72">
        <v>18</v>
      </c>
      <c r="C384" s="9" t="s">
        <v>152</v>
      </c>
      <c r="E384" s="72">
        <v>18</v>
      </c>
      <c r="F384" s="9"/>
      <c r="G384" s="98"/>
      <c r="H384" s="137"/>
      <c r="I384" s="98"/>
      <c r="J384" s="98"/>
      <c r="K384" s="137"/>
    </row>
    <row r="385" spans="1:11">
      <c r="A385" s="72">
        <v>19</v>
      </c>
      <c r="C385" s="9" t="s">
        <v>38</v>
      </c>
      <c r="E385" s="72">
        <v>19</v>
      </c>
      <c r="F385" s="9"/>
      <c r="G385" s="98"/>
      <c r="H385" s="137"/>
      <c r="I385" s="98"/>
      <c r="J385" s="98"/>
      <c r="K385" s="137"/>
    </row>
    <row r="386" spans="1:11">
      <c r="A386" s="130">
        <v>20</v>
      </c>
      <c r="C386" s="9"/>
      <c r="E386" s="130">
        <v>20</v>
      </c>
      <c r="F386" s="69"/>
      <c r="G386" s="19"/>
      <c r="H386" s="141"/>
      <c r="I386" s="69"/>
      <c r="J386" s="19"/>
      <c r="K386" s="141"/>
    </row>
    <row r="387" spans="1:11">
      <c r="A387" s="130">
        <v>21</v>
      </c>
      <c r="C387" s="9"/>
      <c r="E387" s="130">
        <v>21</v>
      </c>
      <c r="F387" s="69"/>
      <c r="G387" s="19"/>
      <c r="H387" s="141"/>
      <c r="I387" s="69"/>
      <c r="J387" s="19"/>
      <c r="K387" s="141"/>
    </row>
    <row r="388" spans="1:11">
      <c r="A388" s="130">
        <v>22</v>
      </c>
      <c r="C388" s="9"/>
      <c r="E388" s="130">
        <v>22</v>
      </c>
      <c r="F388" s="69"/>
      <c r="G388" s="19"/>
      <c r="H388" s="141"/>
      <c r="I388" s="69"/>
      <c r="J388" s="19"/>
      <c r="K388" s="141"/>
    </row>
    <row r="389" spans="1:11">
      <c r="A389" s="130">
        <v>23</v>
      </c>
      <c r="C389" s="9"/>
      <c r="E389" s="130">
        <v>23</v>
      </c>
      <c r="F389" s="69"/>
      <c r="G389" s="19"/>
      <c r="H389" s="141"/>
      <c r="I389" s="69"/>
      <c r="J389" s="19"/>
      <c r="K389" s="141"/>
    </row>
    <row r="390" spans="1:11">
      <c r="A390" s="130">
        <v>24</v>
      </c>
      <c r="C390" s="9"/>
      <c r="E390" s="130">
        <v>24</v>
      </c>
      <c r="F390" s="69"/>
      <c r="G390" s="19"/>
      <c r="H390" s="141"/>
      <c r="I390" s="69"/>
      <c r="J390" s="19"/>
      <c r="K390" s="141"/>
    </row>
    <row r="391" spans="1:11">
      <c r="A391" s="72"/>
      <c r="C391" s="9"/>
      <c r="E391" s="72"/>
      <c r="F391" s="69" t="s">
        <v>6</v>
      </c>
      <c r="G391" s="19" t="s">
        <v>6</v>
      </c>
      <c r="H391" s="20"/>
      <c r="I391" s="69"/>
      <c r="J391" s="19"/>
      <c r="K391" s="20"/>
    </row>
    <row r="392" spans="1:11">
      <c r="A392" s="72">
        <v>25</v>
      </c>
      <c r="C392" s="8" t="s">
        <v>153</v>
      </c>
      <c r="E392" s="72">
        <v>25</v>
      </c>
      <c r="G392" s="92"/>
      <c r="H392" s="95">
        <f>SUM(H366:H390)</f>
        <v>92547607</v>
      </c>
      <c r="I392" s="95"/>
      <c r="J392" s="92"/>
      <c r="K392" s="95">
        <f>SUM(K366:K390)</f>
        <v>83912621</v>
      </c>
    </row>
    <row r="393" spans="1:11">
      <c r="A393" s="72"/>
      <c r="C393" s="8"/>
      <c r="E393" s="72"/>
      <c r="F393" s="69" t="s">
        <v>6</v>
      </c>
      <c r="G393" s="19" t="s">
        <v>6</v>
      </c>
      <c r="H393" s="20"/>
      <c r="I393" s="69"/>
      <c r="J393" s="19"/>
      <c r="K393" s="20"/>
    </row>
    <row r="394" spans="1:11" ht="13.5">
      <c r="A394" s="72">
        <v>26</v>
      </c>
      <c r="C394" s="8" t="s">
        <v>244</v>
      </c>
      <c r="E394" s="72">
        <v>26</v>
      </c>
      <c r="G394" s="92"/>
      <c r="H394" s="92">
        <v>7273961</v>
      </c>
      <c r="I394" s="95"/>
      <c r="J394" s="92"/>
      <c r="K394" s="92">
        <v>0</v>
      </c>
    </row>
    <row r="395" spans="1:11">
      <c r="A395" s="72">
        <v>27</v>
      </c>
      <c r="E395" s="72">
        <v>27</v>
      </c>
      <c r="G395" s="92"/>
      <c r="H395" s="92"/>
      <c r="I395" s="95"/>
      <c r="J395" s="92"/>
      <c r="K395" s="92"/>
    </row>
    <row r="396" spans="1:11">
      <c r="A396" s="72">
        <v>28</v>
      </c>
      <c r="E396" s="72">
        <v>28</v>
      </c>
      <c r="G396" s="95"/>
      <c r="H396" s="95"/>
      <c r="I396" s="95"/>
      <c r="J396" s="95"/>
      <c r="K396" s="95"/>
    </row>
    <row r="397" spans="1:11">
      <c r="A397" s="72">
        <v>29</v>
      </c>
      <c r="C397" s="130" t="s">
        <v>38</v>
      </c>
      <c r="E397" s="72">
        <v>29</v>
      </c>
      <c r="G397" s="95"/>
      <c r="H397" s="95"/>
      <c r="I397" s="95"/>
      <c r="J397" s="95"/>
      <c r="K397" s="95"/>
    </row>
    <row r="398" spans="1:11">
      <c r="A398" s="72"/>
      <c r="C398" s="73"/>
      <c r="E398" s="72"/>
      <c r="F398" s="69" t="s">
        <v>6</v>
      </c>
      <c r="G398" s="19" t="s">
        <v>6</v>
      </c>
      <c r="H398" s="20"/>
      <c r="I398" s="69"/>
      <c r="J398" s="19"/>
      <c r="K398" s="20"/>
    </row>
    <row r="399" spans="1:11">
      <c r="A399" s="72">
        <v>30</v>
      </c>
      <c r="C399" s="73" t="s">
        <v>154</v>
      </c>
      <c r="E399" s="72">
        <v>30</v>
      </c>
      <c r="G399" s="92"/>
      <c r="H399" s="95">
        <f>SUM(H392:H397)</f>
        <v>99821568</v>
      </c>
      <c r="I399" s="95"/>
      <c r="J399" s="92"/>
      <c r="K399" s="95">
        <f>SUM(K392:K397)</f>
        <v>83912621</v>
      </c>
    </row>
    <row r="400" spans="1:11">
      <c r="A400" s="75"/>
      <c r="C400" s="8"/>
      <c r="E400" s="34"/>
      <c r="F400" s="69" t="s">
        <v>6</v>
      </c>
      <c r="G400" s="19" t="s">
        <v>6</v>
      </c>
      <c r="H400" s="20" t="s">
        <v>6</v>
      </c>
      <c r="I400" s="69" t="s">
        <v>6</v>
      </c>
      <c r="J400" s="19" t="s">
        <v>6</v>
      </c>
      <c r="K400" s="20" t="s">
        <v>6</v>
      </c>
    </row>
    <row r="401" spans="1:11" ht="13.5">
      <c r="C401" s="130" t="s">
        <v>253</v>
      </c>
      <c r="F401" s="69"/>
      <c r="G401" s="19"/>
      <c r="H401" s="39"/>
      <c r="I401" s="69"/>
      <c r="J401" s="19"/>
      <c r="K401" s="39"/>
    </row>
    <row r="402" spans="1:11" ht="13.5">
      <c r="C402" s="130" t="s">
        <v>252</v>
      </c>
      <c r="F402" s="69"/>
      <c r="G402" s="19"/>
      <c r="H402" s="39"/>
      <c r="I402" s="69"/>
      <c r="J402" s="19"/>
      <c r="K402" s="39"/>
    </row>
    <row r="403" spans="1:11" ht="13.5">
      <c r="C403" s="130" t="s">
        <v>241</v>
      </c>
      <c r="F403" s="69"/>
      <c r="G403" s="19"/>
      <c r="H403" s="39"/>
      <c r="I403" s="69"/>
      <c r="J403" s="19"/>
      <c r="K403" s="39"/>
    </row>
    <row r="404" spans="1:11">
      <c r="C404" s="130" t="s">
        <v>155</v>
      </c>
      <c r="F404" s="69"/>
      <c r="G404" s="19"/>
      <c r="H404" s="39"/>
      <c r="I404" s="69"/>
      <c r="J404" s="19"/>
      <c r="K404" s="39"/>
    </row>
    <row r="405" spans="1:11" ht="13.5">
      <c r="C405" s="130" t="s">
        <v>242</v>
      </c>
      <c r="F405" s="69"/>
      <c r="G405" s="19"/>
      <c r="H405" s="39"/>
      <c r="I405" s="69"/>
      <c r="J405" s="19"/>
      <c r="K405" s="39"/>
    </row>
    <row r="406" spans="1:11">
      <c r="C406" s="130" t="s">
        <v>156</v>
      </c>
      <c r="F406" s="69"/>
      <c r="G406" s="19"/>
      <c r="H406" s="39"/>
      <c r="I406" s="69"/>
      <c r="J406" s="19"/>
      <c r="K406" s="39"/>
    </row>
    <row r="407" spans="1:11" ht="13.5">
      <c r="C407" s="130" t="s">
        <v>243</v>
      </c>
      <c r="F407" s="69"/>
      <c r="G407" s="19"/>
      <c r="H407" s="39"/>
      <c r="I407" s="69"/>
      <c r="J407" s="19"/>
      <c r="K407" s="39"/>
    </row>
    <row r="408" spans="1:11">
      <c r="A408" s="75"/>
      <c r="C408" s="130" t="s">
        <v>239</v>
      </c>
      <c r="E408" s="34"/>
      <c r="F408" s="69"/>
      <c r="G408" s="19"/>
      <c r="H408" s="20"/>
      <c r="I408" s="69"/>
      <c r="J408" s="19"/>
      <c r="K408" s="20"/>
    </row>
    <row r="409" spans="1:11" ht="13.5" customHeight="1"/>
    <row r="410" spans="1:11">
      <c r="A410" s="15" t="str">
        <f>$A$83</f>
        <v xml:space="preserve">Institution No.:  </v>
      </c>
      <c r="B410" s="35"/>
      <c r="C410" s="35"/>
      <c r="D410" s="35"/>
      <c r="E410" s="36"/>
      <c r="F410" s="35"/>
      <c r="G410" s="37"/>
      <c r="H410" s="38"/>
      <c r="I410" s="35"/>
      <c r="J410" s="37"/>
      <c r="K410" s="14" t="s">
        <v>258</v>
      </c>
    </row>
    <row r="411" spans="1:11">
      <c r="A411" s="35"/>
      <c r="B411" s="35"/>
      <c r="C411" s="35"/>
      <c r="D411" s="57" t="s">
        <v>261</v>
      </c>
      <c r="E411" s="36"/>
      <c r="F411" s="35"/>
      <c r="G411" s="37"/>
      <c r="H411" s="38"/>
      <c r="I411" s="35"/>
      <c r="J411" s="37"/>
      <c r="K411" s="38"/>
    </row>
    <row r="412" spans="1:11" s="35" customFormat="1">
      <c r="A412" s="15" t="str">
        <f>$A$42</f>
        <v xml:space="preserve">NAME: </v>
      </c>
      <c r="B412" s="130"/>
      <c r="C412" s="130" t="str">
        <f>$D$20</f>
        <v>University of Colorado</v>
      </c>
      <c r="D412" s="130"/>
      <c r="E412" s="130"/>
      <c r="F412" s="71"/>
      <c r="G412" s="65"/>
      <c r="H412" s="39"/>
      <c r="I412" s="130"/>
      <c r="J412" s="13"/>
      <c r="K412" s="17" t="str">
        <f>$K$3</f>
        <v>Due Date: October 08, 2018</v>
      </c>
    </row>
    <row r="413" spans="1:11" ht="12.75" customHeight="1">
      <c r="A413" s="18" t="s">
        <v>6</v>
      </c>
      <c r="B413" s="18" t="s">
        <v>6</v>
      </c>
      <c r="C413" s="18" t="s">
        <v>6</v>
      </c>
      <c r="D413" s="18" t="s">
        <v>6</v>
      </c>
      <c r="E413" s="18" t="s">
        <v>6</v>
      </c>
      <c r="F413" s="18" t="s">
        <v>6</v>
      </c>
      <c r="G413" s="19" t="s">
        <v>6</v>
      </c>
      <c r="H413" s="20" t="s">
        <v>6</v>
      </c>
      <c r="I413" s="18" t="s">
        <v>6</v>
      </c>
      <c r="J413" s="19" t="s">
        <v>6</v>
      </c>
      <c r="K413" s="20" t="s">
        <v>6</v>
      </c>
    </row>
    <row r="414" spans="1:11">
      <c r="A414" s="21" t="s">
        <v>7</v>
      </c>
      <c r="E414" s="21" t="s">
        <v>7</v>
      </c>
      <c r="G414" s="23"/>
      <c r="H414" s="24" t="str">
        <f>H362</f>
        <v>2017-18</v>
      </c>
      <c r="I414" s="22"/>
      <c r="J414" s="23"/>
      <c r="K414" s="24" t="str">
        <f>K362</f>
        <v>2018-19</v>
      </c>
    </row>
    <row r="415" spans="1:11">
      <c r="A415" s="21" t="s">
        <v>9</v>
      </c>
      <c r="C415" s="25" t="s">
        <v>51</v>
      </c>
      <c r="E415" s="21" t="s">
        <v>9</v>
      </c>
      <c r="G415" s="13"/>
      <c r="H415" s="24" t="s">
        <v>12</v>
      </c>
      <c r="J415" s="13"/>
      <c r="K415" s="24" t="s">
        <v>13</v>
      </c>
    </row>
    <row r="416" spans="1:11">
      <c r="A416" s="18" t="s">
        <v>6</v>
      </c>
      <c r="B416" s="18" t="s">
        <v>6</v>
      </c>
      <c r="C416" s="18" t="s">
        <v>6</v>
      </c>
      <c r="D416" s="18" t="s">
        <v>6</v>
      </c>
      <c r="E416" s="18" t="s">
        <v>6</v>
      </c>
      <c r="F416" s="18" t="s">
        <v>6</v>
      </c>
      <c r="G416" s="19" t="s">
        <v>6</v>
      </c>
      <c r="H416" s="20" t="s">
        <v>6</v>
      </c>
      <c r="I416" s="18" t="s">
        <v>6</v>
      </c>
      <c r="J416" s="19" t="s">
        <v>6</v>
      </c>
      <c r="K416" s="20" t="s">
        <v>6</v>
      </c>
    </row>
    <row r="417" spans="1:11">
      <c r="A417" s="72"/>
      <c r="C417" s="30" t="s">
        <v>260</v>
      </c>
      <c r="E417" s="72"/>
      <c r="G417" s="92"/>
      <c r="H417" s="92"/>
      <c r="I417" s="95"/>
      <c r="J417" s="92"/>
      <c r="K417" s="92"/>
    </row>
    <row r="418" spans="1:11">
      <c r="A418" s="72">
        <v>1</v>
      </c>
      <c r="C418" s="8" t="s">
        <v>259</v>
      </c>
      <c r="E418" s="72">
        <v>1</v>
      </c>
      <c r="G418" s="92"/>
      <c r="H418" s="140"/>
      <c r="I418" s="95"/>
      <c r="J418" s="92"/>
      <c r="K418" s="140"/>
    </row>
    <row r="419" spans="1:11">
      <c r="A419" s="72">
        <v>2</v>
      </c>
      <c r="C419" s="9"/>
      <c r="E419" s="72">
        <v>2</v>
      </c>
      <c r="F419" s="9"/>
      <c r="G419" s="98"/>
      <c r="H419" s="137"/>
      <c r="I419" s="98"/>
      <c r="J419" s="98"/>
      <c r="K419" s="137"/>
    </row>
    <row r="420" spans="1:11">
      <c r="A420" s="72">
        <v>3</v>
      </c>
      <c r="C420" s="9"/>
      <c r="E420" s="72">
        <v>3</v>
      </c>
      <c r="F420" s="9"/>
      <c r="G420" s="98"/>
      <c r="H420" s="137"/>
      <c r="I420" s="98"/>
      <c r="J420" s="98"/>
      <c r="K420" s="137"/>
    </row>
    <row r="421" spans="1:11">
      <c r="A421" s="72">
        <v>4</v>
      </c>
      <c r="C421" s="9"/>
      <c r="E421" s="72">
        <v>4</v>
      </c>
      <c r="F421" s="9"/>
      <c r="G421" s="98"/>
      <c r="H421" s="137"/>
      <c r="I421" s="98"/>
      <c r="J421" s="98"/>
      <c r="K421" s="137"/>
    </row>
    <row r="422" spans="1:11">
      <c r="A422" s="72">
        <v>5</v>
      </c>
      <c r="C422" s="9"/>
      <c r="E422" s="72">
        <v>5</v>
      </c>
      <c r="F422" s="9"/>
      <c r="G422" s="98"/>
      <c r="H422" s="137"/>
      <c r="I422" s="98"/>
      <c r="J422" s="98"/>
      <c r="K422" s="137"/>
    </row>
    <row r="423" spans="1:11">
      <c r="A423" s="72">
        <v>6</v>
      </c>
      <c r="C423" s="9"/>
      <c r="E423" s="72">
        <v>6</v>
      </c>
      <c r="F423" s="9"/>
      <c r="G423" s="98"/>
      <c r="H423" s="137"/>
      <c r="I423" s="98"/>
      <c r="J423" s="98"/>
      <c r="K423" s="137"/>
    </row>
    <row r="424" spans="1:11">
      <c r="A424" s="72">
        <v>7</v>
      </c>
      <c r="C424" s="9"/>
      <c r="E424" s="72">
        <v>7</v>
      </c>
      <c r="F424" s="9"/>
      <c r="G424" s="98"/>
      <c r="H424" s="137"/>
      <c r="I424" s="98"/>
      <c r="J424" s="98"/>
      <c r="K424" s="137"/>
    </row>
    <row r="425" spans="1:11">
      <c r="A425" s="72">
        <v>8</v>
      </c>
      <c r="C425" s="9"/>
      <c r="E425" s="72">
        <v>8</v>
      </c>
      <c r="F425" s="69"/>
      <c r="G425" s="19"/>
      <c r="H425" s="141"/>
      <c r="I425" s="69"/>
      <c r="J425" s="19"/>
      <c r="K425" s="141"/>
    </row>
    <row r="426" spans="1:11">
      <c r="A426" s="72">
        <v>9</v>
      </c>
      <c r="E426" s="72">
        <v>9</v>
      </c>
      <c r="F426" s="69"/>
      <c r="G426" s="19"/>
      <c r="H426" s="141"/>
      <c r="I426" s="69"/>
      <c r="J426" s="19"/>
      <c r="K426" s="141"/>
    </row>
    <row r="427" spans="1:11">
      <c r="A427" s="72">
        <v>10</v>
      </c>
      <c r="C427" s="9"/>
      <c r="E427" s="72">
        <v>10</v>
      </c>
      <c r="F427" s="69"/>
      <c r="G427" s="19"/>
      <c r="H427" s="141"/>
      <c r="I427" s="69"/>
      <c r="J427" s="19"/>
      <c r="K427" s="141"/>
    </row>
    <row r="428" spans="1:11">
      <c r="A428" s="72">
        <v>11</v>
      </c>
      <c r="C428" s="9"/>
      <c r="E428" s="72">
        <v>11</v>
      </c>
      <c r="F428" s="69"/>
      <c r="G428" s="19"/>
      <c r="H428" s="141"/>
      <c r="I428" s="69"/>
      <c r="J428" s="19"/>
      <c r="K428" s="141"/>
    </row>
    <row r="429" spans="1:11">
      <c r="A429" s="72">
        <v>12</v>
      </c>
      <c r="C429" s="9"/>
      <c r="E429" s="72">
        <v>12</v>
      </c>
      <c r="F429" s="69"/>
      <c r="G429" s="19"/>
      <c r="H429" s="141"/>
      <c r="I429" s="69"/>
      <c r="J429" s="19"/>
      <c r="K429" s="141"/>
    </row>
    <row r="430" spans="1:11">
      <c r="A430" s="72">
        <v>13</v>
      </c>
      <c r="C430" s="9"/>
      <c r="E430" s="72">
        <v>13</v>
      </c>
      <c r="F430" s="69"/>
      <c r="G430" s="19"/>
      <c r="H430" s="141"/>
      <c r="I430" s="69"/>
      <c r="J430" s="19"/>
      <c r="K430" s="141"/>
    </row>
    <row r="431" spans="1:11">
      <c r="A431" s="72">
        <v>14</v>
      </c>
      <c r="C431" s="9"/>
      <c r="E431" s="72">
        <v>14</v>
      </c>
      <c r="F431" s="69"/>
      <c r="G431" s="19"/>
      <c r="H431" s="141"/>
      <c r="I431" s="69"/>
      <c r="J431" s="19"/>
      <c r="K431" s="141"/>
    </row>
    <row r="432" spans="1:11">
      <c r="A432" s="72">
        <v>15</v>
      </c>
      <c r="E432" s="72">
        <v>15</v>
      </c>
      <c r="F432" s="9"/>
      <c r="G432" s="98"/>
      <c r="H432" s="137"/>
      <c r="I432" s="98"/>
      <c r="J432" s="98"/>
      <c r="K432" s="137"/>
    </row>
    <row r="433" spans="1:11">
      <c r="A433" s="72"/>
      <c r="C433" s="9"/>
      <c r="E433" s="72"/>
      <c r="F433" s="9"/>
      <c r="G433" s="98"/>
      <c r="H433" s="137"/>
      <c r="I433" s="98"/>
      <c r="J433" s="98"/>
      <c r="K433" s="137"/>
    </row>
    <row r="434" spans="1:11">
      <c r="A434" s="72">
        <v>16</v>
      </c>
      <c r="C434" s="9"/>
      <c r="E434" s="72">
        <v>16</v>
      </c>
      <c r="F434" s="9"/>
      <c r="G434" s="98"/>
      <c r="H434" s="137"/>
      <c r="I434" s="98"/>
      <c r="J434" s="98"/>
      <c r="K434" s="137"/>
    </row>
    <row r="435" spans="1:11">
      <c r="A435" s="72">
        <v>17</v>
      </c>
      <c r="C435" s="9"/>
      <c r="E435" s="72">
        <v>17</v>
      </c>
      <c r="F435" s="9"/>
      <c r="G435" s="98"/>
      <c r="H435" s="137"/>
      <c r="I435" s="98"/>
      <c r="J435" s="98"/>
      <c r="K435" s="137"/>
    </row>
    <row r="436" spans="1:11">
      <c r="A436" s="72">
        <v>18</v>
      </c>
      <c r="C436" s="9"/>
      <c r="E436" s="72">
        <v>18</v>
      </c>
      <c r="F436" s="9"/>
      <c r="G436" s="98"/>
      <c r="H436" s="137"/>
      <c r="I436" s="98"/>
      <c r="J436" s="98"/>
      <c r="K436" s="137"/>
    </row>
    <row r="437" spans="1:11">
      <c r="A437" s="72">
        <v>19</v>
      </c>
      <c r="C437" s="9" t="s">
        <v>38</v>
      </c>
      <c r="E437" s="72">
        <v>19</v>
      </c>
      <c r="F437" s="9"/>
      <c r="G437" s="98"/>
      <c r="H437" s="137"/>
      <c r="I437" s="98"/>
      <c r="J437" s="98"/>
      <c r="K437" s="137"/>
    </row>
    <row r="438" spans="1:11">
      <c r="A438" s="130">
        <v>20</v>
      </c>
      <c r="C438" s="9"/>
      <c r="E438" s="130">
        <v>20</v>
      </c>
      <c r="F438" s="69"/>
      <c r="G438" s="19"/>
      <c r="H438" s="141"/>
      <c r="I438" s="69"/>
      <c r="J438" s="19"/>
      <c r="K438" s="141"/>
    </row>
    <row r="439" spans="1:11">
      <c r="A439" s="130">
        <v>21</v>
      </c>
      <c r="C439" s="9"/>
      <c r="E439" s="130">
        <v>21</v>
      </c>
      <c r="F439" s="69"/>
      <c r="G439" s="19"/>
      <c r="H439" s="141"/>
      <c r="I439" s="69"/>
      <c r="J439" s="19"/>
      <c r="K439" s="141"/>
    </row>
    <row r="440" spans="1:11">
      <c r="A440" s="130">
        <v>22</v>
      </c>
      <c r="C440" s="9"/>
      <c r="E440" s="130">
        <v>22</v>
      </c>
      <c r="F440" s="69"/>
      <c r="G440" s="19"/>
      <c r="H440" s="141"/>
      <c r="I440" s="69"/>
      <c r="J440" s="19"/>
      <c r="K440" s="141"/>
    </row>
    <row r="441" spans="1:11">
      <c r="A441" s="130">
        <v>23</v>
      </c>
      <c r="C441" s="9"/>
      <c r="E441" s="130">
        <v>23</v>
      </c>
      <c r="F441" s="69"/>
      <c r="G441" s="19"/>
      <c r="H441" s="141"/>
      <c r="I441" s="69"/>
      <c r="J441" s="19"/>
      <c r="K441" s="141"/>
    </row>
    <row r="442" spans="1:11">
      <c r="A442" s="130">
        <v>24</v>
      </c>
      <c r="C442" s="9"/>
      <c r="E442" s="130">
        <v>24</v>
      </c>
      <c r="F442" s="69"/>
      <c r="G442" s="19"/>
      <c r="H442" s="141"/>
      <c r="I442" s="69"/>
      <c r="J442" s="19"/>
      <c r="K442" s="141"/>
    </row>
    <row r="443" spans="1:11">
      <c r="A443" s="72"/>
      <c r="C443" s="9"/>
      <c r="E443" s="72"/>
      <c r="F443" s="69" t="s">
        <v>6</v>
      </c>
      <c r="G443" s="19" t="s">
        <v>6</v>
      </c>
      <c r="H443" s="20"/>
      <c r="I443" s="69"/>
      <c r="J443" s="19"/>
      <c r="K443" s="20"/>
    </row>
    <row r="444" spans="1:11">
      <c r="A444" s="72">
        <v>25</v>
      </c>
      <c r="C444" s="8"/>
      <c r="E444" s="72">
        <v>25</v>
      </c>
      <c r="G444" s="92"/>
      <c r="H444" s="95">
        <f>SUM(H418:H442)</f>
        <v>0</v>
      </c>
      <c r="I444" s="95"/>
      <c r="J444" s="92"/>
      <c r="K444" s="95">
        <f>SUM(K418:K442)</f>
        <v>0</v>
      </c>
    </row>
    <row r="445" spans="1:11">
      <c r="A445" s="72"/>
      <c r="C445" s="8"/>
      <c r="E445" s="72"/>
      <c r="F445" s="69" t="s">
        <v>6</v>
      </c>
      <c r="G445" s="19" t="s">
        <v>6</v>
      </c>
      <c r="H445" s="20"/>
      <c r="I445" s="69"/>
      <c r="J445" s="19"/>
      <c r="K445" s="20"/>
    </row>
    <row r="446" spans="1:11">
      <c r="A446" s="72">
        <v>26</v>
      </c>
      <c r="C446" s="8"/>
      <c r="E446" s="72">
        <v>26</v>
      </c>
      <c r="G446" s="92"/>
      <c r="H446" s="92">
        <v>0</v>
      </c>
      <c r="I446" s="95"/>
      <c r="J446" s="92"/>
      <c r="K446" s="92">
        <v>0</v>
      </c>
    </row>
    <row r="447" spans="1:11">
      <c r="A447" s="72">
        <v>27</v>
      </c>
      <c r="E447" s="72">
        <v>27</v>
      </c>
      <c r="G447" s="92"/>
      <c r="H447" s="92"/>
      <c r="I447" s="95"/>
      <c r="J447" s="92"/>
      <c r="K447" s="92"/>
    </row>
    <row r="448" spans="1:11">
      <c r="A448" s="72">
        <v>28</v>
      </c>
      <c r="E448" s="72">
        <v>28</v>
      </c>
      <c r="G448" s="95"/>
      <c r="H448" s="95"/>
      <c r="I448" s="95"/>
      <c r="J448" s="95"/>
      <c r="K448" s="95"/>
    </row>
    <row r="449" spans="1:11">
      <c r="A449" s="72">
        <v>29</v>
      </c>
      <c r="C449" s="130" t="s">
        <v>38</v>
      </c>
      <c r="E449" s="72">
        <v>29</v>
      </c>
      <c r="G449" s="95"/>
      <c r="H449" s="95"/>
      <c r="I449" s="95"/>
      <c r="J449" s="95"/>
      <c r="K449" s="95"/>
    </row>
    <row r="450" spans="1:11" s="35" customFormat="1">
      <c r="A450" s="72"/>
      <c r="B450" s="130"/>
      <c r="C450" s="73"/>
      <c r="D450" s="130"/>
      <c r="E450" s="72"/>
      <c r="F450" s="69" t="s">
        <v>6</v>
      </c>
      <c r="G450" s="19" t="s">
        <v>6</v>
      </c>
      <c r="H450" s="20"/>
      <c r="I450" s="69"/>
      <c r="J450" s="19"/>
      <c r="K450" s="20"/>
    </row>
    <row r="451" spans="1:11" s="35" customFormat="1">
      <c r="A451" s="72">
        <v>30</v>
      </c>
      <c r="B451" s="130"/>
      <c r="C451" s="73" t="s">
        <v>262</v>
      </c>
      <c r="D451" s="130"/>
      <c r="E451" s="72">
        <v>30</v>
      </c>
      <c r="F451" s="130"/>
      <c r="G451" s="92"/>
      <c r="H451" s="95"/>
      <c r="I451" s="95"/>
      <c r="J451" s="92"/>
      <c r="K451" s="95">
        <f>SUM(K444:K449)</f>
        <v>0</v>
      </c>
    </row>
    <row r="452" spans="1:11">
      <c r="A452" s="75"/>
      <c r="C452" s="8"/>
      <c r="E452" s="34"/>
      <c r="F452" s="69" t="s">
        <v>6</v>
      </c>
      <c r="G452" s="19" t="s">
        <v>6</v>
      </c>
      <c r="H452" s="20" t="s">
        <v>6</v>
      </c>
      <c r="I452" s="69" t="s">
        <v>6</v>
      </c>
      <c r="J452" s="19" t="s">
        <v>6</v>
      </c>
      <c r="K452" s="20" t="s">
        <v>6</v>
      </c>
    </row>
    <row r="453" spans="1:11">
      <c r="F453" s="69"/>
      <c r="G453" s="19"/>
      <c r="H453" s="39"/>
      <c r="I453" s="69"/>
      <c r="J453" s="19"/>
      <c r="K453" s="39"/>
    </row>
    <row r="454" spans="1:11">
      <c r="F454" s="69"/>
      <c r="G454" s="19"/>
      <c r="H454" s="39"/>
      <c r="I454" s="69"/>
      <c r="J454" s="19"/>
      <c r="K454" s="39"/>
    </row>
    <row r="455" spans="1:11">
      <c r="C455" s="130" t="s">
        <v>38</v>
      </c>
      <c r="F455" s="69"/>
      <c r="G455" s="19"/>
      <c r="H455" s="39"/>
      <c r="I455" s="69"/>
      <c r="J455" s="19"/>
      <c r="K455" s="39"/>
    </row>
    <row r="456" spans="1:11">
      <c r="F456" s="69"/>
      <c r="G456" s="19"/>
      <c r="H456" s="39"/>
      <c r="I456" s="69"/>
      <c r="J456" s="19"/>
      <c r="K456" s="39"/>
    </row>
    <row r="457" spans="1:11">
      <c r="C457" s="130" t="s">
        <v>38</v>
      </c>
      <c r="F457" s="69"/>
      <c r="G457" s="19"/>
      <c r="H457" s="39"/>
      <c r="I457" s="69"/>
      <c r="J457" s="19"/>
      <c r="K457" s="39"/>
    </row>
    <row r="458" spans="1:11">
      <c r="F458" s="69"/>
      <c r="G458" s="19"/>
      <c r="H458" s="39"/>
      <c r="I458" s="69"/>
      <c r="J458" s="19"/>
      <c r="K458" s="39"/>
    </row>
    <row r="459" spans="1:11">
      <c r="F459" s="69"/>
      <c r="G459" s="19"/>
      <c r="H459" s="39"/>
      <c r="I459" s="69"/>
      <c r="J459" s="19"/>
      <c r="K459" s="39"/>
    </row>
    <row r="460" spans="1:11">
      <c r="A460" s="75"/>
      <c r="E460" s="34"/>
      <c r="F460" s="69"/>
      <c r="G460" s="19"/>
      <c r="H460" s="20"/>
      <c r="I460" s="69"/>
      <c r="J460" s="19"/>
      <c r="K460" s="20"/>
    </row>
    <row r="463" spans="1:11">
      <c r="A463" s="15" t="str">
        <f>$A$83</f>
        <v xml:space="preserve">Institution No.:  </v>
      </c>
      <c r="B463" s="35"/>
      <c r="C463" s="35"/>
      <c r="D463" s="35"/>
      <c r="E463" s="36"/>
      <c r="F463" s="35"/>
      <c r="G463" s="37"/>
      <c r="H463" s="38"/>
      <c r="I463" s="35"/>
      <c r="J463" s="37"/>
      <c r="K463" s="14" t="s">
        <v>157</v>
      </c>
    </row>
    <row r="464" spans="1:11">
      <c r="A464" s="261" t="s">
        <v>158</v>
      </c>
      <c r="B464" s="261"/>
      <c r="C464" s="261"/>
      <c r="D464" s="261"/>
      <c r="E464" s="261"/>
      <c r="F464" s="261"/>
      <c r="G464" s="261"/>
      <c r="H464" s="261"/>
      <c r="I464" s="261"/>
      <c r="J464" s="261"/>
      <c r="K464" s="261"/>
    </row>
    <row r="465" spans="1:11">
      <c r="A465" s="15" t="str">
        <f>$A$42</f>
        <v xml:space="preserve">NAME: </v>
      </c>
      <c r="C465" s="130" t="str">
        <f>$D$20</f>
        <v>University of Colorado</v>
      </c>
      <c r="H465" s="39"/>
      <c r="J465" s="13"/>
      <c r="K465" s="17" t="str">
        <f>$K$3</f>
        <v>Due Date: October 08, 2018</v>
      </c>
    </row>
    <row r="466" spans="1:11">
      <c r="A466" s="18" t="s">
        <v>6</v>
      </c>
      <c r="B466" s="18" t="s">
        <v>6</v>
      </c>
      <c r="C466" s="18" t="s">
        <v>6</v>
      </c>
      <c r="D466" s="18" t="s">
        <v>6</v>
      </c>
      <c r="E466" s="18" t="s">
        <v>6</v>
      </c>
      <c r="F466" s="18" t="s">
        <v>6</v>
      </c>
      <c r="G466" s="19" t="s">
        <v>6</v>
      </c>
      <c r="H466" s="20" t="s">
        <v>6</v>
      </c>
      <c r="I466" s="18" t="s">
        <v>6</v>
      </c>
      <c r="J466" s="19" t="s">
        <v>6</v>
      </c>
      <c r="K466" s="20" t="s">
        <v>6</v>
      </c>
    </row>
    <row r="467" spans="1:11">
      <c r="A467" s="21" t="s">
        <v>7</v>
      </c>
      <c r="E467" s="21" t="s">
        <v>7</v>
      </c>
      <c r="F467" s="22"/>
      <c r="G467" s="23"/>
      <c r="H467" s="24" t="str">
        <f>H362</f>
        <v>2017-18</v>
      </c>
      <c r="I467" s="22"/>
      <c r="J467" s="23"/>
      <c r="K467" s="24" t="str">
        <f>K362</f>
        <v>2018-19</v>
      </c>
    </row>
    <row r="468" spans="1:11">
      <c r="A468" s="21" t="s">
        <v>9</v>
      </c>
      <c r="C468" s="25" t="s">
        <v>51</v>
      </c>
      <c r="E468" s="21" t="s">
        <v>9</v>
      </c>
      <c r="F468" s="22"/>
      <c r="G468" s="23"/>
      <c r="H468" s="24" t="s">
        <v>12</v>
      </c>
      <c r="I468" s="22"/>
      <c r="J468" s="23"/>
      <c r="K468" s="24" t="s">
        <v>13</v>
      </c>
    </row>
    <row r="469" spans="1:11">
      <c r="A469" s="18" t="s">
        <v>6</v>
      </c>
      <c r="B469" s="18" t="s">
        <v>6</v>
      </c>
      <c r="C469" s="18" t="s">
        <v>6</v>
      </c>
      <c r="D469" s="18" t="s">
        <v>6</v>
      </c>
      <c r="E469" s="18" t="s">
        <v>6</v>
      </c>
      <c r="F469" s="18" t="s">
        <v>6</v>
      </c>
      <c r="G469" s="19" t="s">
        <v>6</v>
      </c>
      <c r="H469" s="20" t="s">
        <v>6</v>
      </c>
      <c r="I469" s="18" t="s">
        <v>6</v>
      </c>
      <c r="J469" s="19" t="s">
        <v>6</v>
      </c>
      <c r="K469" s="20" t="s">
        <v>6</v>
      </c>
    </row>
    <row r="470" spans="1:11">
      <c r="A470" s="76">
        <v>1</v>
      </c>
      <c r="C470" s="8" t="s">
        <v>159</v>
      </c>
      <c r="E470" s="76">
        <v>1</v>
      </c>
      <c r="F470" s="9"/>
      <c r="G470" s="10"/>
      <c r="H470" s="192">
        <v>33916601</v>
      </c>
      <c r="I470" s="9"/>
      <c r="J470" s="10"/>
      <c r="K470" s="159">
        <v>36998672</v>
      </c>
    </row>
    <row r="471" spans="1:11">
      <c r="A471" s="76">
        <f t="shared" ref="A471:A493" si="1">(A470+1)</f>
        <v>2</v>
      </c>
      <c r="C471" s="8" t="s">
        <v>160</v>
      </c>
      <c r="E471" s="76">
        <f t="shared" ref="E471:E493" si="2">(E470+1)</f>
        <v>2</v>
      </c>
      <c r="F471" s="9"/>
      <c r="G471" s="101"/>
      <c r="H471" s="142"/>
      <c r="I471" s="101"/>
      <c r="J471" s="101"/>
      <c r="K471" s="142"/>
    </row>
    <row r="472" spans="1:11">
      <c r="A472" s="76">
        <f t="shared" si="1"/>
        <v>3</v>
      </c>
      <c r="C472" s="8"/>
      <c r="E472" s="76">
        <f t="shared" si="2"/>
        <v>3</v>
      </c>
      <c r="F472" s="9"/>
      <c r="G472" s="101"/>
      <c r="H472" s="142"/>
      <c r="I472" s="101"/>
      <c r="J472" s="101"/>
      <c r="K472" s="142"/>
    </row>
    <row r="473" spans="1:11">
      <c r="A473" s="76">
        <f t="shared" si="1"/>
        <v>4</v>
      </c>
      <c r="C473" s="8"/>
      <c r="E473" s="76">
        <f t="shared" si="2"/>
        <v>4</v>
      </c>
      <c r="F473" s="9"/>
      <c r="G473" s="101"/>
      <c r="H473" s="142"/>
      <c r="I473" s="101"/>
      <c r="J473" s="101"/>
      <c r="K473" s="142"/>
    </row>
    <row r="474" spans="1:11">
      <c r="A474" s="76">
        <f>(A473+1)</f>
        <v>5</v>
      </c>
      <c r="C474" s="9"/>
      <c r="E474" s="76">
        <f>(E473+1)</f>
        <v>5</v>
      </c>
      <c r="F474" s="9"/>
      <c r="G474" s="101"/>
      <c r="H474" s="142"/>
      <c r="I474" s="101"/>
      <c r="J474" s="101"/>
      <c r="K474" s="142"/>
    </row>
    <row r="475" spans="1:11">
      <c r="A475" s="76">
        <f t="shared" si="1"/>
        <v>6</v>
      </c>
      <c r="C475" s="9"/>
      <c r="E475" s="76">
        <f t="shared" si="2"/>
        <v>6</v>
      </c>
      <c r="F475" s="9"/>
      <c r="G475" s="101"/>
      <c r="H475" s="142"/>
      <c r="I475" s="101"/>
      <c r="J475" s="101"/>
      <c r="K475" s="142"/>
    </row>
    <row r="476" spans="1:11" ht="12" customHeight="1">
      <c r="A476" s="76">
        <f>(A475+1)</f>
        <v>7</v>
      </c>
      <c r="C476" s="8"/>
      <c r="E476" s="76">
        <f>(E475+1)</f>
        <v>7</v>
      </c>
      <c r="F476" s="9"/>
      <c r="G476" s="101"/>
      <c r="H476" s="142"/>
      <c r="I476" s="101"/>
      <c r="J476" s="101"/>
      <c r="K476" s="142"/>
    </row>
    <row r="477" spans="1:11" s="80" customFormat="1" ht="12" customHeight="1">
      <c r="A477" s="76">
        <f>(A476+1)</f>
        <v>8</v>
      </c>
      <c r="B477" s="130"/>
      <c r="C477" s="9"/>
      <c r="D477" s="130"/>
      <c r="E477" s="76">
        <f>(E476+1)</f>
        <v>8</v>
      </c>
      <c r="F477" s="9"/>
      <c r="G477" s="101"/>
      <c r="H477" s="142"/>
      <c r="I477" s="101"/>
      <c r="J477" s="101"/>
      <c r="K477" s="142"/>
    </row>
    <row r="478" spans="1:11">
      <c r="A478" s="76">
        <f t="shared" si="1"/>
        <v>9</v>
      </c>
      <c r="C478" s="9"/>
      <c r="E478" s="76">
        <f t="shared" si="2"/>
        <v>9</v>
      </c>
      <c r="F478" s="9"/>
      <c r="G478" s="101"/>
      <c r="H478" s="142"/>
      <c r="I478" s="101"/>
      <c r="J478" s="101"/>
      <c r="K478" s="142"/>
    </row>
    <row r="479" spans="1:11">
      <c r="A479" s="76">
        <f t="shared" si="1"/>
        <v>10</v>
      </c>
      <c r="E479" s="76">
        <f t="shared" si="2"/>
        <v>10</v>
      </c>
      <c r="F479" s="9"/>
      <c r="G479" s="101"/>
      <c r="H479" s="142"/>
      <c r="I479" s="101"/>
      <c r="J479" s="101"/>
      <c r="K479" s="142"/>
    </row>
    <row r="480" spans="1:11">
      <c r="A480" s="76">
        <f t="shared" si="1"/>
        <v>11</v>
      </c>
      <c r="E480" s="76">
        <f t="shared" si="2"/>
        <v>11</v>
      </c>
      <c r="F480" s="9"/>
      <c r="G480" s="101"/>
      <c r="H480" s="142"/>
      <c r="I480" s="101"/>
      <c r="J480" s="101"/>
      <c r="K480" s="142"/>
    </row>
    <row r="481" spans="1:11">
      <c r="A481" s="76">
        <f t="shared" si="1"/>
        <v>12</v>
      </c>
      <c r="E481" s="76">
        <f t="shared" si="2"/>
        <v>12</v>
      </c>
      <c r="F481" s="9"/>
      <c r="G481" s="101"/>
      <c r="H481" s="142"/>
      <c r="I481" s="101"/>
      <c r="J481" s="101"/>
      <c r="K481" s="142"/>
    </row>
    <row r="482" spans="1:11">
      <c r="A482" s="76">
        <f t="shared" si="1"/>
        <v>13</v>
      </c>
      <c r="C482" s="9"/>
      <c r="E482" s="76">
        <f t="shared" si="2"/>
        <v>13</v>
      </c>
      <c r="F482" s="9"/>
      <c r="G482" s="101"/>
      <c r="H482" s="142"/>
      <c r="I482" s="101"/>
      <c r="J482" s="101"/>
      <c r="K482" s="142"/>
    </row>
    <row r="483" spans="1:11">
      <c r="A483" s="76">
        <f t="shared" si="1"/>
        <v>14</v>
      </c>
      <c r="C483" s="9" t="s">
        <v>161</v>
      </c>
      <c r="E483" s="76">
        <f t="shared" si="2"/>
        <v>14</v>
      </c>
      <c r="F483" s="9"/>
      <c r="G483" s="101"/>
      <c r="H483" s="142"/>
      <c r="I483" s="101"/>
      <c r="J483" s="101"/>
      <c r="K483" s="142"/>
    </row>
    <row r="484" spans="1:11">
      <c r="A484" s="76">
        <f t="shared" si="1"/>
        <v>15</v>
      </c>
      <c r="C484" s="9"/>
      <c r="E484" s="76">
        <f t="shared" si="2"/>
        <v>15</v>
      </c>
      <c r="F484" s="9"/>
      <c r="G484" s="101"/>
      <c r="H484" s="142"/>
      <c r="I484" s="101"/>
      <c r="J484" s="101"/>
      <c r="K484" s="142"/>
    </row>
    <row r="485" spans="1:11" ht="20.25" customHeight="1">
      <c r="A485" s="76">
        <f t="shared" si="1"/>
        <v>16</v>
      </c>
      <c r="C485" s="9"/>
      <c r="E485" s="76">
        <f t="shared" si="2"/>
        <v>16</v>
      </c>
      <c r="F485" s="9"/>
      <c r="G485" s="101"/>
      <c r="H485" s="142"/>
      <c r="I485" s="101"/>
      <c r="J485" s="101"/>
      <c r="K485" s="142"/>
    </row>
    <row r="486" spans="1:11">
      <c r="A486" s="76">
        <f t="shared" si="1"/>
        <v>17</v>
      </c>
      <c r="C486" s="9"/>
      <c r="E486" s="76">
        <f t="shared" si="2"/>
        <v>17</v>
      </c>
      <c r="F486" s="9"/>
      <c r="G486" s="101"/>
      <c r="H486" s="142"/>
      <c r="I486" s="101"/>
      <c r="J486" s="101"/>
      <c r="K486" s="142"/>
    </row>
    <row r="487" spans="1:11">
      <c r="A487" s="76">
        <f t="shared" si="1"/>
        <v>18</v>
      </c>
      <c r="C487" s="9"/>
      <c r="E487" s="76">
        <f t="shared" si="2"/>
        <v>18</v>
      </c>
      <c r="F487" s="9"/>
      <c r="G487" s="101"/>
      <c r="H487" s="142"/>
      <c r="I487" s="101"/>
      <c r="J487" s="101"/>
      <c r="K487" s="142"/>
    </row>
    <row r="488" spans="1:11">
      <c r="A488" s="76">
        <f t="shared" si="1"/>
        <v>19</v>
      </c>
      <c r="C488" s="9"/>
      <c r="E488" s="76">
        <f t="shared" si="2"/>
        <v>19</v>
      </c>
      <c r="F488" s="9"/>
      <c r="G488" s="101"/>
      <c r="H488" s="142"/>
      <c r="I488" s="101"/>
      <c r="J488" s="101"/>
      <c r="K488" s="142"/>
    </row>
    <row r="489" spans="1:11" s="35" customFormat="1">
      <c r="A489" s="76">
        <f t="shared" si="1"/>
        <v>20</v>
      </c>
      <c r="B489" s="130"/>
      <c r="C489" s="9"/>
      <c r="D489" s="130"/>
      <c r="E489" s="76">
        <f t="shared" si="2"/>
        <v>20</v>
      </c>
      <c r="F489" s="9"/>
      <c r="G489" s="101"/>
      <c r="H489" s="142"/>
      <c r="I489" s="101"/>
      <c r="J489" s="101"/>
      <c r="K489" s="142"/>
    </row>
    <row r="490" spans="1:11" s="35" customFormat="1">
      <c r="A490" s="76">
        <f t="shared" si="1"/>
        <v>21</v>
      </c>
      <c r="B490" s="130"/>
      <c r="C490" s="9"/>
      <c r="D490" s="130"/>
      <c r="E490" s="76">
        <f t="shared" si="2"/>
        <v>21</v>
      </c>
      <c r="F490" s="9"/>
      <c r="G490" s="101"/>
      <c r="H490" s="142"/>
      <c r="I490" s="101"/>
      <c r="J490" s="101"/>
      <c r="K490" s="142"/>
    </row>
    <row r="491" spans="1:11">
      <c r="A491" s="76">
        <f t="shared" si="1"/>
        <v>22</v>
      </c>
      <c r="C491" s="9"/>
      <c r="E491" s="76">
        <f t="shared" si="2"/>
        <v>22</v>
      </c>
      <c r="F491" s="9"/>
      <c r="G491" s="101"/>
      <c r="H491" s="142"/>
      <c r="I491" s="101"/>
      <c r="J491" s="101"/>
      <c r="K491" s="142"/>
    </row>
    <row r="492" spans="1:11">
      <c r="A492" s="76">
        <f t="shared" si="1"/>
        <v>23</v>
      </c>
      <c r="C492" s="9"/>
      <c r="E492" s="76">
        <f t="shared" si="2"/>
        <v>23</v>
      </c>
      <c r="F492" s="9"/>
      <c r="G492" s="101"/>
      <c r="H492" s="142"/>
      <c r="I492" s="101"/>
      <c r="J492" s="101"/>
      <c r="K492" s="142"/>
    </row>
    <row r="493" spans="1:11">
      <c r="A493" s="76">
        <f t="shared" si="1"/>
        <v>24</v>
      </c>
      <c r="C493" s="9"/>
      <c r="E493" s="76">
        <f t="shared" si="2"/>
        <v>24</v>
      </c>
      <c r="F493" s="9"/>
      <c r="G493" s="101"/>
      <c r="H493" s="142"/>
      <c r="I493" s="101"/>
      <c r="J493" s="101"/>
      <c r="K493" s="142"/>
    </row>
    <row r="494" spans="1:11">
      <c r="A494" s="77"/>
      <c r="E494" s="77"/>
      <c r="F494" s="69" t="s">
        <v>6</v>
      </c>
      <c r="G494" s="19" t="s">
        <v>6</v>
      </c>
      <c r="H494" s="20"/>
      <c r="I494" s="69"/>
      <c r="J494" s="19"/>
      <c r="K494" s="20"/>
    </row>
    <row r="495" spans="1:11">
      <c r="A495" s="76">
        <f>(A493+1)</f>
        <v>25</v>
      </c>
      <c r="C495" s="8" t="s">
        <v>162</v>
      </c>
      <c r="E495" s="76">
        <f>(E493+1)</f>
        <v>25</v>
      </c>
      <c r="G495" s="102"/>
      <c r="H495" s="103">
        <f>SUM(H470:H493)</f>
        <v>33916601</v>
      </c>
      <c r="I495" s="103"/>
      <c r="J495" s="102"/>
      <c r="K495" s="103">
        <f>SUM(K470:K493)</f>
        <v>36998672</v>
      </c>
    </row>
    <row r="496" spans="1:11">
      <c r="A496" s="76"/>
      <c r="C496" s="8"/>
      <c r="E496" s="76"/>
      <c r="F496" s="69" t="s">
        <v>6</v>
      </c>
      <c r="G496" s="19" t="s">
        <v>6</v>
      </c>
      <c r="H496" s="20"/>
      <c r="I496" s="69"/>
      <c r="J496" s="19"/>
      <c r="K496" s="20"/>
    </row>
    <row r="497" spans="1:11">
      <c r="E497" s="34"/>
    </row>
    <row r="498" spans="1:11">
      <c r="E498" s="34"/>
    </row>
    <row r="500" spans="1:11">
      <c r="E500" s="34"/>
      <c r="G500" s="13"/>
      <c r="H500" s="39"/>
      <c r="J500" s="13"/>
      <c r="K500" s="39"/>
    </row>
    <row r="501" spans="1:11">
      <c r="A501" s="15" t="str">
        <f>$A$83</f>
        <v xml:space="preserve">Institution No.:  </v>
      </c>
      <c r="B501" s="35"/>
      <c r="C501" s="35"/>
      <c r="D501" s="35"/>
      <c r="E501" s="36"/>
      <c r="F501" s="35"/>
      <c r="G501" s="37"/>
      <c r="H501" s="38"/>
      <c r="I501" s="35"/>
      <c r="J501" s="37"/>
      <c r="K501" s="14" t="s">
        <v>163</v>
      </c>
    </row>
    <row r="502" spans="1:11">
      <c r="A502" s="257" t="s">
        <v>164</v>
      </c>
      <c r="B502" s="257"/>
      <c r="C502" s="257"/>
      <c r="D502" s="257"/>
      <c r="E502" s="257"/>
      <c r="F502" s="257"/>
      <c r="G502" s="257"/>
      <c r="H502" s="257"/>
      <c r="I502" s="257"/>
      <c r="J502" s="257"/>
      <c r="K502" s="257"/>
    </row>
    <row r="503" spans="1:11">
      <c r="A503" s="15" t="str">
        <f>$A$42</f>
        <v xml:space="preserve">NAME: </v>
      </c>
      <c r="C503" s="130" t="str">
        <f>$D$20</f>
        <v>University of Colorado</v>
      </c>
      <c r="G503" s="78"/>
      <c r="H503" s="39"/>
      <c r="J503" s="13"/>
      <c r="K503" s="17" t="str">
        <f>$K$3</f>
        <v>Due Date: October 08, 2018</v>
      </c>
    </row>
    <row r="504" spans="1:11" ht="12.75" customHeight="1">
      <c r="A504" s="18" t="s">
        <v>6</v>
      </c>
      <c r="B504" s="18" t="s">
        <v>6</v>
      </c>
      <c r="C504" s="18" t="s">
        <v>6</v>
      </c>
      <c r="D504" s="18" t="s">
        <v>6</v>
      </c>
      <c r="E504" s="18" t="s">
        <v>6</v>
      </c>
      <c r="F504" s="18" t="s">
        <v>6</v>
      </c>
      <c r="G504" s="19" t="s">
        <v>6</v>
      </c>
      <c r="H504" s="20" t="s">
        <v>6</v>
      </c>
      <c r="I504" s="18" t="s">
        <v>6</v>
      </c>
      <c r="J504" s="19" t="s">
        <v>6</v>
      </c>
      <c r="K504" s="20" t="s">
        <v>6</v>
      </c>
    </row>
    <row r="505" spans="1:11">
      <c r="A505" s="21" t="s">
        <v>7</v>
      </c>
      <c r="E505" s="21" t="s">
        <v>7</v>
      </c>
      <c r="F505" s="22"/>
      <c r="G505" s="23"/>
      <c r="H505" s="24" t="str">
        <f>H467</f>
        <v>2017-18</v>
      </c>
      <c r="I505" s="22"/>
      <c r="J505" s="23"/>
      <c r="K505" s="24" t="str">
        <f>K467</f>
        <v>2018-19</v>
      </c>
    </row>
    <row r="506" spans="1:11">
      <c r="A506" s="21" t="s">
        <v>9</v>
      </c>
      <c r="C506" s="25" t="s">
        <v>51</v>
      </c>
      <c r="E506" s="21" t="s">
        <v>9</v>
      </c>
      <c r="F506" s="22"/>
      <c r="G506" s="23" t="s">
        <v>11</v>
      </c>
      <c r="H506" s="24" t="s">
        <v>12</v>
      </c>
      <c r="I506" s="22"/>
      <c r="J506" s="23" t="s">
        <v>11</v>
      </c>
      <c r="K506" s="24" t="s">
        <v>13</v>
      </c>
    </row>
    <row r="507" spans="1:11">
      <c r="A507" s="18" t="s">
        <v>6</v>
      </c>
      <c r="B507" s="18" t="s">
        <v>6</v>
      </c>
      <c r="C507" s="18" t="s">
        <v>6</v>
      </c>
      <c r="D507" s="18" t="s">
        <v>6</v>
      </c>
      <c r="E507" s="18" t="s">
        <v>6</v>
      </c>
      <c r="F507" s="18" t="s">
        <v>6</v>
      </c>
      <c r="G507" s="19" t="s">
        <v>6</v>
      </c>
      <c r="H507" s="20" t="s">
        <v>6</v>
      </c>
      <c r="I507" s="18" t="s">
        <v>6</v>
      </c>
      <c r="J507" s="19" t="s">
        <v>6</v>
      </c>
      <c r="K507" s="20" t="s">
        <v>6</v>
      </c>
    </row>
    <row r="508" spans="1:11">
      <c r="A508" s="7">
        <v>1</v>
      </c>
      <c r="B508" s="18"/>
      <c r="C508" s="8" t="s">
        <v>165</v>
      </c>
      <c r="D508" s="18"/>
      <c r="E508" s="7">
        <v>1</v>
      </c>
      <c r="F508" s="18"/>
      <c r="G508" s="193">
        <v>1674</v>
      </c>
      <c r="H508" s="193">
        <v>196175111</v>
      </c>
      <c r="I508" s="104"/>
      <c r="J508" s="193">
        <v>1695</v>
      </c>
      <c r="K508" s="193">
        <v>202354627</v>
      </c>
    </row>
    <row r="509" spans="1:11">
      <c r="A509" s="7">
        <v>2</v>
      </c>
      <c r="B509" s="18"/>
      <c r="C509" s="8" t="s">
        <v>166</v>
      </c>
      <c r="D509" s="18"/>
      <c r="E509" s="7">
        <v>2</v>
      </c>
      <c r="F509" s="18"/>
      <c r="G509" s="171"/>
      <c r="H509" s="193">
        <v>58811541</v>
      </c>
      <c r="I509" s="18"/>
      <c r="J509" s="171"/>
      <c r="K509" s="194">
        <v>60575887</v>
      </c>
    </row>
    <row r="510" spans="1:11">
      <c r="A510" s="7">
        <v>3</v>
      </c>
      <c r="C510" s="8" t="s">
        <v>167</v>
      </c>
      <c r="E510" s="7">
        <v>3</v>
      </c>
      <c r="F510" s="9"/>
      <c r="G510" s="193">
        <v>717</v>
      </c>
      <c r="H510" s="193">
        <v>37290156</v>
      </c>
      <c r="I510" s="105"/>
      <c r="J510" s="193">
        <v>725</v>
      </c>
      <c r="K510" s="193">
        <v>38408861</v>
      </c>
    </row>
    <row r="511" spans="1:11">
      <c r="A511" s="7">
        <v>4</v>
      </c>
      <c r="C511" s="8" t="s">
        <v>168</v>
      </c>
      <c r="E511" s="7">
        <v>4</v>
      </c>
      <c r="F511" s="9"/>
      <c r="G511" s="195"/>
      <c r="H511" s="193">
        <v>28531018</v>
      </c>
      <c r="I511" s="105"/>
      <c r="J511" s="195"/>
      <c r="K511" s="193">
        <v>29386949</v>
      </c>
    </row>
    <row r="512" spans="1:11">
      <c r="A512" s="7">
        <v>5</v>
      </c>
      <c r="C512" s="8" t="s">
        <v>169</v>
      </c>
      <c r="E512" s="7">
        <v>5</v>
      </c>
      <c r="F512" s="9"/>
      <c r="G512" s="195">
        <f>G508+G510</f>
        <v>2391</v>
      </c>
      <c r="H512" s="195">
        <f>SUM(H508:H511)</f>
        <v>320807826</v>
      </c>
      <c r="I512" s="105"/>
      <c r="J512" s="195">
        <f>SUM(J508:J511)</f>
        <v>2420</v>
      </c>
      <c r="K512" s="195">
        <f>SUM(K508:K511)</f>
        <v>330726324</v>
      </c>
    </row>
    <row r="513" spans="1:11">
      <c r="A513" s="7">
        <v>6</v>
      </c>
      <c r="C513" s="8" t="s">
        <v>170</v>
      </c>
      <c r="E513" s="7">
        <v>6</v>
      </c>
      <c r="F513" s="9"/>
      <c r="G513" s="193">
        <v>320</v>
      </c>
      <c r="H513" s="193">
        <v>22992517</v>
      </c>
      <c r="I513" s="105"/>
      <c r="J513" s="193">
        <v>328</v>
      </c>
      <c r="K513" s="193">
        <v>23682293</v>
      </c>
    </row>
    <row r="514" spans="1:11">
      <c r="A514" s="7">
        <v>7</v>
      </c>
      <c r="C514" s="8" t="s">
        <v>171</v>
      </c>
      <c r="E514" s="7">
        <v>7</v>
      </c>
      <c r="F514" s="9"/>
      <c r="G514" s="195"/>
      <c r="H514" s="193">
        <v>10270354</v>
      </c>
      <c r="I514" s="105"/>
      <c r="J514" s="195"/>
      <c r="K514" s="193">
        <v>10578465</v>
      </c>
    </row>
    <row r="515" spans="1:11" ht="12" customHeight="1">
      <c r="A515" s="7">
        <v>8</v>
      </c>
      <c r="C515" s="8" t="s">
        <v>172</v>
      </c>
      <c r="E515" s="7">
        <v>8</v>
      </c>
      <c r="F515" s="9"/>
      <c r="G515" s="195">
        <f>G512+G513+G514</f>
        <v>2711</v>
      </c>
      <c r="H515" s="195">
        <f>H512+H513+H514</f>
        <v>354070697</v>
      </c>
      <c r="I515" s="104"/>
      <c r="J515" s="195">
        <f>J512+J513+J514</f>
        <v>2748</v>
      </c>
      <c r="K515" s="195">
        <f>K512+K513+K514</f>
        <v>364987082</v>
      </c>
    </row>
    <row r="516" spans="1:11" s="80" customFormat="1" ht="12" customHeight="1">
      <c r="A516" s="7">
        <v>9</v>
      </c>
      <c r="B516" s="130"/>
      <c r="C516" s="130"/>
      <c r="D516" s="130"/>
      <c r="E516" s="7">
        <v>9</v>
      </c>
      <c r="F516" s="9"/>
      <c r="G516" s="195"/>
      <c r="H516" s="195"/>
      <c r="I516" s="103"/>
      <c r="J516" s="195"/>
      <c r="K516" s="195"/>
    </row>
    <row r="517" spans="1:11">
      <c r="A517" s="7">
        <v>10</v>
      </c>
      <c r="C517" s="8" t="s">
        <v>173</v>
      </c>
      <c r="E517" s="7">
        <v>10</v>
      </c>
      <c r="F517" s="9"/>
      <c r="G517" s="193">
        <v>0</v>
      </c>
      <c r="H517" s="193">
        <v>0</v>
      </c>
      <c r="I517" s="105"/>
      <c r="J517" s="193">
        <v>0</v>
      </c>
      <c r="K517" s="193">
        <v>0</v>
      </c>
    </row>
    <row r="518" spans="1:11">
      <c r="A518" s="7">
        <v>11</v>
      </c>
      <c r="C518" s="8" t="s">
        <v>174</v>
      </c>
      <c r="E518" s="7">
        <v>11</v>
      </c>
      <c r="F518" s="9"/>
      <c r="G518" s="193">
        <v>198</v>
      </c>
      <c r="H518" s="193">
        <v>10980845</v>
      </c>
      <c r="I518" s="105"/>
      <c r="J518" s="193">
        <v>200</v>
      </c>
      <c r="K518" s="193">
        <v>11255366</v>
      </c>
    </row>
    <row r="519" spans="1:11">
      <c r="A519" s="7">
        <v>12</v>
      </c>
      <c r="C519" s="8" t="s">
        <v>175</v>
      </c>
      <c r="E519" s="7">
        <v>12</v>
      </c>
      <c r="F519" s="9"/>
      <c r="G519" s="195"/>
      <c r="H519" s="193">
        <v>4329821</v>
      </c>
      <c r="I519" s="105"/>
      <c r="J519" s="195"/>
      <c r="K519" s="193">
        <v>5412276</v>
      </c>
    </row>
    <row r="520" spans="1:11">
      <c r="A520" s="7">
        <v>13</v>
      </c>
      <c r="C520" s="8" t="s">
        <v>176</v>
      </c>
      <c r="E520" s="7">
        <v>13</v>
      </c>
      <c r="F520" s="9"/>
      <c r="G520" s="195">
        <f>SUM(G517:G519)</f>
        <v>198</v>
      </c>
      <c r="H520" s="195">
        <f>SUM(H517:H519)</f>
        <v>15310666</v>
      </c>
      <c r="I520" s="102"/>
      <c r="J520" s="195">
        <f>SUM(J517:J519)</f>
        <v>200</v>
      </c>
      <c r="K520" s="195">
        <f>SUM(K517:K519)</f>
        <v>16667642</v>
      </c>
    </row>
    <row r="521" spans="1:11">
      <c r="A521" s="7">
        <v>14</v>
      </c>
      <c r="E521" s="7">
        <v>14</v>
      </c>
      <c r="F521" s="9"/>
      <c r="G521" s="196"/>
      <c r="H521" s="195"/>
      <c r="I521" s="103"/>
      <c r="J521" s="196"/>
      <c r="K521" s="195"/>
    </row>
    <row r="522" spans="1:11">
      <c r="A522" s="7">
        <v>15</v>
      </c>
      <c r="C522" s="8" t="s">
        <v>177</v>
      </c>
      <c r="E522" s="7">
        <v>15</v>
      </c>
      <c r="G522" s="170">
        <f>SUM(G515+G520)</f>
        <v>2909</v>
      </c>
      <c r="H522" s="170">
        <f>SUM(H515+H520)</f>
        <v>369381363</v>
      </c>
      <c r="I522" s="103"/>
      <c r="J522" s="170">
        <f>SUM(J515+J520)</f>
        <v>2948</v>
      </c>
      <c r="K522" s="170">
        <f>SUM(K515+K520)</f>
        <v>381654724</v>
      </c>
    </row>
    <row r="523" spans="1:11">
      <c r="A523" s="7">
        <v>16</v>
      </c>
      <c r="E523" s="7">
        <v>16</v>
      </c>
      <c r="G523" s="170"/>
      <c r="H523" s="170"/>
      <c r="I523" s="103"/>
      <c r="J523" s="170"/>
      <c r="K523" s="170"/>
    </row>
    <row r="524" spans="1:11">
      <c r="A524" s="7">
        <v>17</v>
      </c>
      <c r="C524" s="8" t="s">
        <v>178</v>
      </c>
      <c r="E524" s="7">
        <v>17</v>
      </c>
      <c r="F524" s="9"/>
      <c r="G524" s="195"/>
      <c r="H524" s="193">
        <v>5253610</v>
      </c>
      <c r="I524" s="105"/>
      <c r="J524" s="195"/>
      <c r="K524" s="193">
        <v>5411218</v>
      </c>
    </row>
    <row r="525" spans="1:11">
      <c r="A525" s="7">
        <v>18</v>
      </c>
      <c r="E525" s="7">
        <v>18</v>
      </c>
      <c r="F525" s="9"/>
      <c r="G525" s="195"/>
      <c r="H525" s="195"/>
      <c r="I525" s="105"/>
      <c r="J525" s="195"/>
      <c r="K525" s="195"/>
    </row>
    <row r="526" spans="1:11" s="35" customFormat="1">
      <c r="A526" s="7">
        <v>19</v>
      </c>
      <c r="B526" s="130"/>
      <c r="C526" s="8" t="s">
        <v>179</v>
      </c>
      <c r="D526" s="130"/>
      <c r="E526" s="7">
        <v>19</v>
      </c>
      <c r="F526" s="9"/>
      <c r="G526" s="195"/>
      <c r="H526" s="193">
        <v>4969016</v>
      </c>
      <c r="I526" s="105"/>
      <c r="J526" s="195"/>
      <c r="K526" s="193">
        <v>5465918</v>
      </c>
    </row>
    <row r="527" spans="1:11" s="35" customFormat="1">
      <c r="A527" s="7">
        <v>20</v>
      </c>
      <c r="B527" s="130"/>
      <c r="C527" s="79" t="s">
        <v>180</v>
      </c>
      <c r="D527" s="130"/>
      <c r="E527" s="7">
        <v>20</v>
      </c>
      <c r="F527" s="9"/>
      <c r="G527" s="195"/>
      <c r="H527" s="193">
        <v>33073082</v>
      </c>
      <c r="I527" s="105"/>
      <c r="J527" s="195"/>
      <c r="K527" s="193">
        <v>41380389</v>
      </c>
    </row>
    <row r="528" spans="1:11">
      <c r="A528" s="7">
        <v>21</v>
      </c>
      <c r="C528" s="79"/>
      <c r="E528" s="7">
        <v>21</v>
      </c>
      <c r="F528" s="9"/>
      <c r="G528" s="195"/>
      <c r="H528" s="195"/>
      <c r="I528" s="105"/>
      <c r="J528" s="195"/>
      <c r="K528" s="195"/>
    </row>
    <row r="529" spans="1:13">
      <c r="A529" s="7">
        <v>22</v>
      </c>
      <c r="C529" s="8"/>
      <c r="E529" s="7">
        <v>22</v>
      </c>
      <c r="G529" s="195"/>
      <c r="H529" s="195"/>
      <c r="I529" s="105"/>
      <c r="J529" s="195"/>
      <c r="K529" s="195"/>
    </row>
    <row r="530" spans="1:13">
      <c r="A530" s="7">
        <v>23</v>
      </c>
      <c r="C530" s="8" t="s">
        <v>181</v>
      </c>
      <c r="E530" s="7">
        <v>23</v>
      </c>
      <c r="G530" s="195"/>
      <c r="H530" s="193">
        <v>0</v>
      </c>
      <c r="I530" s="105"/>
      <c r="J530" s="195"/>
      <c r="K530" s="193">
        <v>0</v>
      </c>
    </row>
    <row r="531" spans="1:13">
      <c r="A531" s="7">
        <v>24</v>
      </c>
      <c r="C531" s="8"/>
      <c r="E531" s="7">
        <v>24</v>
      </c>
      <c r="G531" s="195"/>
      <c r="H531" s="195"/>
      <c r="I531" s="105"/>
      <c r="J531" s="104"/>
      <c r="K531" s="105"/>
    </row>
    <row r="532" spans="1:13">
      <c r="A532" s="7"/>
      <c r="E532" s="7"/>
      <c r="F532" s="69" t="s">
        <v>6</v>
      </c>
      <c r="G532" s="81"/>
      <c r="H532" s="20"/>
      <c r="I532" s="69"/>
      <c r="J532" s="81"/>
      <c r="K532" s="20"/>
    </row>
    <row r="533" spans="1:13">
      <c r="A533" s="7">
        <v>25</v>
      </c>
      <c r="C533" s="8" t="s">
        <v>182</v>
      </c>
      <c r="E533" s="7">
        <v>25</v>
      </c>
      <c r="G533" s="103">
        <f>SUM(G522:G531)</f>
        <v>2909</v>
      </c>
      <c r="H533" s="103">
        <f>SUM(H522:H531)</f>
        <v>412677071</v>
      </c>
      <c r="I533" s="108"/>
      <c r="J533" s="103">
        <f>SUM(J522:J531)</f>
        <v>2948</v>
      </c>
      <c r="K533" s="103">
        <f>SUM(K522:K531)</f>
        <v>433912249</v>
      </c>
    </row>
    <row r="534" spans="1:13">
      <c r="F534" s="69" t="s">
        <v>6</v>
      </c>
      <c r="G534" s="19"/>
      <c r="H534" s="20"/>
      <c r="I534" s="69"/>
      <c r="J534" s="19"/>
      <c r="K534" s="20"/>
    </row>
    <row r="535" spans="1:13">
      <c r="F535" s="69"/>
      <c r="G535" s="19"/>
      <c r="H535" s="20"/>
      <c r="I535" s="69"/>
      <c r="J535" s="19"/>
      <c r="K535" s="20"/>
    </row>
    <row r="536" spans="1:13" ht="15.75">
      <c r="C536" s="82"/>
      <c r="D536" s="82"/>
      <c r="E536" s="82"/>
      <c r="F536" s="69"/>
      <c r="G536" s="19"/>
      <c r="H536" s="20"/>
      <c r="I536" s="69"/>
      <c r="J536" s="19"/>
      <c r="K536" s="20"/>
    </row>
    <row r="537" spans="1:13">
      <c r="C537" s="130" t="s">
        <v>49</v>
      </c>
      <c r="F537" s="69"/>
      <c r="G537" s="19"/>
      <c r="H537" s="20"/>
      <c r="I537" s="69"/>
      <c r="J537" s="19"/>
      <c r="K537" s="20"/>
    </row>
    <row r="538" spans="1:13">
      <c r="A538" s="8"/>
    </row>
    <row r="539" spans="1:13">
      <c r="E539" s="34"/>
      <c r="G539" s="13"/>
      <c r="H539" s="39"/>
      <c r="J539" s="13"/>
      <c r="K539" s="39"/>
    </row>
    <row r="540" spans="1:13">
      <c r="A540" s="15" t="str">
        <f>$A$83</f>
        <v xml:space="preserve">Institution No.:  </v>
      </c>
      <c r="B540" s="35"/>
      <c r="C540" s="35"/>
      <c r="D540" s="35"/>
      <c r="E540" s="36"/>
      <c r="F540" s="35"/>
      <c r="G540" s="37"/>
      <c r="H540" s="38"/>
      <c r="I540" s="35"/>
      <c r="J540" s="37"/>
      <c r="K540" s="14" t="s">
        <v>183</v>
      </c>
    </row>
    <row r="541" spans="1:13">
      <c r="A541" s="257" t="s">
        <v>184</v>
      </c>
      <c r="B541" s="257"/>
      <c r="C541" s="257"/>
      <c r="D541" s="257"/>
      <c r="E541" s="257"/>
      <c r="F541" s="257"/>
      <c r="G541" s="257"/>
      <c r="H541" s="257"/>
      <c r="I541" s="257"/>
      <c r="J541" s="257"/>
      <c r="K541" s="257"/>
      <c r="M541" s="130" t="s">
        <v>38</v>
      </c>
    </row>
    <row r="542" spans="1:13">
      <c r="A542" s="15" t="str">
        <f>$A$42</f>
        <v xml:space="preserve">NAME: </v>
      </c>
      <c r="C542" s="130" t="str">
        <f>$D$20</f>
        <v>University of Colorado</v>
      </c>
      <c r="G542" s="78"/>
      <c r="H542" s="39"/>
      <c r="J542" s="13"/>
      <c r="K542" s="17" t="str">
        <f>$K$3</f>
        <v>Due Date: October 08, 2018</v>
      </c>
    </row>
    <row r="543" spans="1:13">
      <c r="A543" s="18" t="s">
        <v>6</v>
      </c>
      <c r="B543" s="18" t="s">
        <v>6</v>
      </c>
      <c r="C543" s="18" t="s">
        <v>6</v>
      </c>
      <c r="D543" s="18" t="s">
        <v>6</v>
      </c>
      <c r="E543" s="18" t="s">
        <v>6</v>
      </c>
      <c r="F543" s="18" t="s">
        <v>6</v>
      </c>
      <c r="G543" s="19" t="s">
        <v>6</v>
      </c>
      <c r="H543" s="20" t="s">
        <v>6</v>
      </c>
      <c r="I543" s="18" t="s">
        <v>6</v>
      </c>
      <c r="J543" s="19" t="s">
        <v>6</v>
      </c>
      <c r="K543" s="20" t="s">
        <v>6</v>
      </c>
    </row>
    <row r="544" spans="1:13">
      <c r="A544" s="21" t="s">
        <v>7</v>
      </c>
      <c r="E544" s="21" t="s">
        <v>7</v>
      </c>
      <c r="F544" s="22"/>
      <c r="G544" s="23"/>
      <c r="H544" s="24" t="str">
        <f>H505</f>
        <v>2017-18</v>
      </c>
      <c r="I544" s="22"/>
      <c r="J544" s="23"/>
      <c r="K544" s="24" t="str">
        <f>K505</f>
        <v>2018-19</v>
      </c>
    </row>
    <row r="545" spans="1:11">
      <c r="A545" s="21" t="s">
        <v>9</v>
      </c>
      <c r="C545" s="25" t="s">
        <v>51</v>
      </c>
      <c r="E545" s="21" t="s">
        <v>9</v>
      </c>
      <c r="F545" s="22"/>
      <c r="G545" s="23" t="s">
        <v>11</v>
      </c>
      <c r="H545" s="24" t="s">
        <v>12</v>
      </c>
      <c r="I545" s="22"/>
      <c r="J545" s="23" t="s">
        <v>11</v>
      </c>
      <c r="K545" s="24" t="s">
        <v>13</v>
      </c>
    </row>
    <row r="546" spans="1:11">
      <c r="A546" s="18" t="s">
        <v>6</v>
      </c>
      <c r="B546" s="18" t="s">
        <v>6</v>
      </c>
      <c r="C546" s="18" t="s">
        <v>6</v>
      </c>
      <c r="D546" s="18" t="s">
        <v>6</v>
      </c>
      <c r="E546" s="18" t="s">
        <v>6</v>
      </c>
      <c r="F546" s="18" t="s">
        <v>6</v>
      </c>
      <c r="G546" s="19" t="s">
        <v>6</v>
      </c>
      <c r="H546" s="20" t="s">
        <v>6</v>
      </c>
      <c r="I546" s="18" t="s">
        <v>6</v>
      </c>
      <c r="J546" s="19" t="s">
        <v>6</v>
      </c>
      <c r="K546" s="20" t="s">
        <v>6</v>
      </c>
    </row>
    <row r="547" spans="1:11">
      <c r="A547" s="7">
        <v>1</v>
      </c>
      <c r="B547" s="18"/>
      <c r="C547" s="8" t="s">
        <v>165</v>
      </c>
      <c r="D547" s="18"/>
      <c r="E547" s="7">
        <v>1</v>
      </c>
      <c r="F547" s="18"/>
      <c r="G547" s="193">
        <v>80</v>
      </c>
      <c r="H547" s="193">
        <v>5368561</v>
      </c>
      <c r="I547" s="18"/>
      <c r="J547" s="193">
        <v>89</v>
      </c>
      <c r="K547" s="194">
        <v>5529618</v>
      </c>
    </row>
    <row r="548" spans="1:11">
      <c r="A548" s="7">
        <v>2</v>
      </c>
      <c r="B548" s="18"/>
      <c r="C548" s="8" t="s">
        <v>166</v>
      </c>
      <c r="D548" s="18"/>
      <c r="E548" s="7">
        <v>2</v>
      </c>
      <c r="F548" s="18"/>
      <c r="G548" s="195"/>
      <c r="H548" s="193">
        <v>3316372</v>
      </c>
      <c r="I548" s="104"/>
      <c r="J548" s="195"/>
      <c r="K548" s="194">
        <v>3415863</v>
      </c>
    </row>
    <row r="549" spans="1:11">
      <c r="A549" s="7">
        <v>3</v>
      </c>
      <c r="C549" s="8" t="s">
        <v>167</v>
      </c>
      <c r="E549" s="7">
        <v>3</v>
      </c>
      <c r="F549" s="9"/>
      <c r="G549" s="193">
        <v>32</v>
      </c>
      <c r="H549" s="193">
        <v>1573147</v>
      </c>
      <c r="I549" s="105"/>
      <c r="J549" s="193">
        <v>38</v>
      </c>
      <c r="K549" s="193">
        <v>1620341</v>
      </c>
    </row>
    <row r="550" spans="1:11">
      <c r="A550" s="7">
        <v>4</v>
      </c>
      <c r="C550" s="8" t="s">
        <v>168</v>
      </c>
      <c r="E550" s="7">
        <v>4</v>
      </c>
      <c r="F550" s="9"/>
      <c r="G550" s="195"/>
      <c r="H550" s="193">
        <v>4090137</v>
      </c>
      <c r="I550" s="105"/>
      <c r="J550" s="195"/>
      <c r="K550" s="193">
        <v>4212841</v>
      </c>
    </row>
    <row r="551" spans="1:11">
      <c r="A551" s="7">
        <v>5</v>
      </c>
      <c r="C551" s="8" t="s">
        <v>169</v>
      </c>
      <c r="E551" s="7">
        <v>5</v>
      </c>
      <c r="F551" s="9"/>
      <c r="G551" s="195">
        <f>SUM(G547:G550)</f>
        <v>112</v>
      </c>
      <c r="H551" s="195">
        <f>SUM(H547:H550)</f>
        <v>14348217</v>
      </c>
      <c r="I551" s="105"/>
      <c r="J551" s="195">
        <f>SUM(J547:J550)</f>
        <v>127</v>
      </c>
      <c r="K551" s="195">
        <f>SUM(K547:K550)</f>
        <v>14778663</v>
      </c>
    </row>
    <row r="552" spans="1:11">
      <c r="A552" s="7">
        <v>6</v>
      </c>
      <c r="C552" s="8" t="s">
        <v>170</v>
      </c>
      <c r="E552" s="7">
        <v>6</v>
      </c>
      <c r="F552" s="9"/>
      <c r="G552" s="195">
        <v>8</v>
      </c>
      <c r="H552" s="195">
        <v>345902</v>
      </c>
      <c r="I552" s="105"/>
      <c r="J552" s="195">
        <v>7</v>
      </c>
      <c r="K552" s="195">
        <v>356279</v>
      </c>
    </row>
    <row r="553" spans="1:11">
      <c r="A553" s="7">
        <v>7</v>
      </c>
      <c r="C553" s="8" t="s">
        <v>171</v>
      </c>
      <c r="E553" s="7">
        <v>7</v>
      </c>
      <c r="F553" s="9"/>
      <c r="G553" s="195"/>
      <c r="H553" s="195">
        <v>108970</v>
      </c>
      <c r="I553" s="105"/>
      <c r="J553" s="195"/>
      <c r="K553" s="195">
        <v>112239</v>
      </c>
    </row>
    <row r="554" spans="1:11">
      <c r="A554" s="7">
        <v>8</v>
      </c>
      <c r="C554" s="8" t="s">
        <v>185</v>
      </c>
      <c r="E554" s="7">
        <v>8</v>
      </c>
      <c r="F554" s="9"/>
      <c r="G554" s="195">
        <f>G551+G552+G553</f>
        <v>120</v>
      </c>
      <c r="H554" s="195">
        <f>H551+H552+H553</f>
        <v>14803089</v>
      </c>
      <c r="I554" s="104"/>
      <c r="J554" s="195">
        <f>J551+J552+J553</f>
        <v>134</v>
      </c>
      <c r="K554" s="195">
        <f>K551+K552+K553</f>
        <v>15247181</v>
      </c>
    </row>
    <row r="555" spans="1:11">
      <c r="A555" s="7">
        <v>9</v>
      </c>
      <c r="E555" s="7">
        <v>9</v>
      </c>
      <c r="F555" s="9"/>
      <c r="G555" s="195"/>
      <c r="H555" s="195"/>
      <c r="I555" s="103"/>
      <c r="J555" s="195"/>
      <c r="K555" s="195"/>
    </row>
    <row r="556" spans="1:11">
      <c r="A556" s="7">
        <v>10</v>
      </c>
      <c r="C556" s="8" t="s">
        <v>173</v>
      </c>
      <c r="E556" s="7">
        <v>10</v>
      </c>
      <c r="F556" s="9"/>
      <c r="G556" s="193">
        <v>0</v>
      </c>
      <c r="H556" s="193">
        <v>0</v>
      </c>
      <c r="I556" s="105"/>
      <c r="J556" s="193">
        <v>0</v>
      </c>
      <c r="K556" s="193">
        <v>0</v>
      </c>
    </row>
    <row r="557" spans="1:11">
      <c r="A557" s="7">
        <v>11</v>
      </c>
      <c r="C557" s="8" t="s">
        <v>174</v>
      </c>
      <c r="E557" s="7">
        <v>11</v>
      </c>
      <c r="F557" s="9"/>
      <c r="G557" s="193">
        <v>2</v>
      </c>
      <c r="H557" s="193">
        <v>13930</v>
      </c>
      <c r="I557" s="105"/>
      <c r="J557" s="193">
        <v>2</v>
      </c>
      <c r="K557" s="193">
        <v>14209</v>
      </c>
    </row>
    <row r="558" spans="1:11">
      <c r="A558" s="7">
        <v>12</v>
      </c>
      <c r="C558" s="8" t="s">
        <v>175</v>
      </c>
      <c r="E558" s="7">
        <v>12</v>
      </c>
      <c r="F558" s="9"/>
      <c r="G558" s="195"/>
      <c r="H558" s="193">
        <v>64033</v>
      </c>
      <c r="I558" s="105"/>
      <c r="J558" s="195"/>
      <c r="K558" s="193">
        <v>65314</v>
      </c>
    </row>
    <row r="559" spans="1:11">
      <c r="A559" s="7">
        <v>13</v>
      </c>
      <c r="C559" s="8" t="s">
        <v>186</v>
      </c>
      <c r="E559" s="7">
        <v>13</v>
      </c>
      <c r="F559" s="9"/>
      <c r="G559" s="195">
        <f>SUM(G556:G558)</f>
        <v>2</v>
      </c>
      <c r="H559" s="195">
        <v>77963</v>
      </c>
      <c r="I559" s="102"/>
      <c r="J559" s="195">
        <f>SUM(J556:J558)</f>
        <v>2</v>
      </c>
      <c r="K559" s="195">
        <f>SUM(K556:K558)</f>
        <v>79523</v>
      </c>
    </row>
    <row r="560" spans="1:11">
      <c r="A560" s="7">
        <v>14</v>
      </c>
      <c r="E560" s="7">
        <v>14</v>
      </c>
      <c r="F560" s="9"/>
      <c r="G560" s="196"/>
      <c r="H560" s="195"/>
      <c r="I560" s="103"/>
      <c r="J560" s="196"/>
      <c r="K560" s="195"/>
    </row>
    <row r="561" spans="1:11">
      <c r="A561" s="7">
        <v>15</v>
      </c>
      <c r="C561" s="8" t="s">
        <v>177</v>
      </c>
      <c r="E561" s="7">
        <v>15</v>
      </c>
      <c r="G561" s="170">
        <f>SUM(G554+G559)</f>
        <v>122</v>
      </c>
      <c r="H561" s="170">
        <f>SUM(H554+H559)</f>
        <v>14881052</v>
      </c>
      <c r="I561" s="103"/>
      <c r="J561" s="170">
        <f>SUM(J554+J559)</f>
        <v>136</v>
      </c>
      <c r="K561" s="170">
        <f>SUM(K554+K559)</f>
        <v>15326704</v>
      </c>
    </row>
    <row r="562" spans="1:11">
      <c r="A562" s="7">
        <v>16</v>
      </c>
      <c r="E562" s="7">
        <v>16</v>
      </c>
      <c r="G562" s="170"/>
      <c r="H562" s="170"/>
      <c r="I562" s="103"/>
      <c r="J562" s="170"/>
      <c r="K562" s="170"/>
    </row>
    <row r="563" spans="1:11" s="35" customFormat="1">
      <c r="A563" s="7">
        <v>17</v>
      </c>
      <c r="B563" s="130"/>
      <c r="C563" s="8" t="s">
        <v>178</v>
      </c>
      <c r="D563" s="130"/>
      <c r="E563" s="7">
        <v>17</v>
      </c>
      <c r="F563" s="9"/>
      <c r="G563" s="195"/>
      <c r="H563" s="193">
        <v>15846</v>
      </c>
      <c r="I563" s="105"/>
      <c r="J563" s="195"/>
      <c r="K563" s="193">
        <v>19339</v>
      </c>
    </row>
    <row r="564" spans="1:11" s="35" customFormat="1">
      <c r="A564" s="7">
        <v>18</v>
      </c>
      <c r="B564" s="130"/>
      <c r="C564" s="130"/>
      <c r="D564" s="130"/>
      <c r="E564" s="7">
        <v>18</v>
      </c>
      <c r="F564" s="9"/>
      <c r="G564" s="195"/>
      <c r="H564" s="195"/>
      <c r="I564" s="105"/>
      <c r="J564" s="195"/>
      <c r="K564" s="195"/>
    </row>
    <row r="565" spans="1:11">
      <c r="A565" s="7">
        <v>19</v>
      </c>
      <c r="C565" s="8" t="s">
        <v>179</v>
      </c>
      <c r="E565" s="7">
        <v>19</v>
      </c>
      <c r="F565" s="9"/>
      <c r="G565" s="195"/>
      <c r="H565" s="193">
        <v>166676</v>
      </c>
      <c r="I565" s="105"/>
      <c r="J565" s="195"/>
      <c r="K565" s="193">
        <v>184068</v>
      </c>
    </row>
    <row r="566" spans="1:11">
      <c r="A566" s="7">
        <v>20</v>
      </c>
      <c r="C566" s="79" t="s">
        <v>180</v>
      </c>
      <c r="E566" s="7">
        <v>20</v>
      </c>
      <c r="F566" s="9"/>
      <c r="G566" s="195"/>
      <c r="H566" s="193">
        <v>5499710</v>
      </c>
      <c r="I566" s="105"/>
      <c r="J566" s="195"/>
      <c r="K566" s="193">
        <v>6599652</v>
      </c>
    </row>
    <row r="567" spans="1:11">
      <c r="A567" s="7">
        <v>21</v>
      </c>
      <c r="C567" s="79"/>
      <c r="E567" s="7">
        <v>21</v>
      </c>
      <c r="F567" s="9"/>
      <c r="G567" s="195"/>
      <c r="H567" s="195"/>
      <c r="I567" s="105"/>
      <c r="J567" s="195"/>
      <c r="K567" s="195"/>
    </row>
    <row r="568" spans="1:11">
      <c r="A568" s="7">
        <v>22</v>
      </c>
      <c r="C568" s="8"/>
      <c r="E568" s="7">
        <v>22</v>
      </c>
      <c r="G568" s="195"/>
      <c r="H568" s="195"/>
      <c r="I568" s="105"/>
      <c r="J568" s="195"/>
      <c r="K568" s="195"/>
    </row>
    <row r="569" spans="1:11">
      <c r="A569" s="7">
        <v>23</v>
      </c>
      <c r="C569" s="8" t="s">
        <v>181</v>
      </c>
      <c r="E569" s="7">
        <v>23</v>
      </c>
      <c r="G569" s="195"/>
      <c r="H569" s="193">
        <v>0</v>
      </c>
      <c r="I569" s="105"/>
      <c r="J569" s="195"/>
      <c r="K569" s="193">
        <v>0</v>
      </c>
    </row>
    <row r="570" spans="1:11">
      <c r="A570" s="7">
        <v>24</v>
      </c>
      <c r="C570" s="8"/>
      <c r="E570" s="7">
        <v>24</v>
      </c>
      <c r="G570" s="104"/>
      <c r="H570" s="195"/>
      <c r="I570" s="105"/>
      <c r="J570" s="104"/>
      <c r="K570" s="105"/>
    </row>
    <row r="571" spans="1:11">
      <c r="A571" s="7"/>
      <c r="E571" s="7"/>
      <c r="F571" s="69" t="s">
        <v>6</v>
      </c>
      <c r="G571" s="81"/>
      <c r="H571" s="20"/>
      <c r="I571" s="69"/>
      <c r="J571" s="81"/>
      <c r="K571" s="20"/>
    </row>
    <row r="572" spans="1:11">
      <c r="A572" s="7">
        <v>25</v>
      </c>
      <c r="C572" s="8" t="s">
        <v>187</v>
      </c>
      <c r="E572" s="7">
        <v>25</v>
      </c>
      <c r="G572" s="103">
        <f>SUM(G561:G570)</f>
        <v>122</v>
      </c>
      <c r="H572" s="103">
        <f>SUM(H561:H570)</f>
        <v>20563284</v>
      </c>
      <c r="I572" s="108"/>
      <c r="J572" s="103">
        <f>SUM(J561:J570)</f>
        <v>136</v>
      </c>
      <c r="K572" s="103">
        <f>SUM(K561:K570)</f>
        <v>22129763</v>
      </c>
    </row>
    <row r="573" spans="1:11">
      <c r="F573" s="69" t="s">
        <v>6</v>
      </c>
      <c r="G573" s="19"/>
      <c r="H573" s="20"/>
      <c r="I573" s="69"/>
      <c r="J573" s="19"/>
      <c r="K573" s="20"/>
    </row>
    <row r="574" spans="1:11">
      <c r="C574" s="130" t="s">
        <v>49</v>
      </c>
      <c r="F574" s="69"/>
      <c r="G574" s="19"/>
      <c r="H574" s="20"/>
      <c r="I574" s="69"/>
      <c r="J574" s="19"/>
      <c r="K574" s="20"/>
    </row>
    <row r="575" spans="1:11">
      <c r="A575" s="8"/>
    </row>
    <row r="576" spans="1:11">
      <c r="H576" s="39"/>
      <c r="K576" s="39"/>
    </row>
    <row r="577" spans="1:11">
      <c r="A577" s="15" t="str">
        <f>$A$83</f>
        <v xml:space="preserve">Institution No.:  </v>
      </c>
      <c r="B577" s="35"/>
      <c r="C577" s="35"/>
      <c r="D577" s="35"/>
      <c r="E577" s="36"/>
      <c r="F577" s="35"/>
      <c r="G577" s="37"/>
      <c r="H577" s="38"/>
      <c r="I577" s="35"/>
      <c r="J577" s="37"/>
      <c r="K577" s="14" t="s">
        <v>188</v>
      </c>
    </row>
    <row r="578" spans="1:11">
      <c r="A578" s="257" t="s">
        <v>189</v>
      </c>
      <c r="B578" s="257"/>
      <c r="C578" s="257"/>
      <c r="D578" s="257"/>
      <c r="E578" s="257"/>
      <c r="F578" s="257"/>
      <c r="G578" s="257"/>
      <c r="H578" s="257"/>
      <c r="I578" s="257"/>
      <c r="J578" s="257"/>
      <c r="K578" s="257"/>
    </row>
    <row r="579" spans="1:11">
      <c r="A579" s="15" t="str">
        <f>$A$42</f>
        <v xml:space="preserve">NAME: </v>
      </c>
      <c r="C579" s="130" t="str">
        <f>$D$20</f>
        <v>University of Colorado</v>
      </c>
      <c r="G579" s="78"/>
      <c r="H579" s="66"/>
      <c r="J579" s="13"/>
      <c r="K579" s="17" t="str">
        <f>$K$3</f>
        <v>Due Date: October 08, 2018</v>
      </c>
    </row>
    <row r="580" spans="1:11">
      <c r="A580" s="18" t="s">
        <v>6</v>
      </c>
      <c r="B580" s="18" t="s">
        <v>6</v>
      </c>
      <c r="C580" s="18" t="s">
        <v>6</v>
      </c>
      <c r="D580" s="18" t="s">
        <v>6</v>
      </c>
      <c r="E580" s="18" t="s">
        <v>6</v>
      </c>
      <c r="F580" s="18" t="s">
        <v>6</v>
      </c>
      <c r="G580" s="19" t="s">
        <v>6</v>
      </c>
      <c r="H580" s="20" t="s">
        <v>6</v>
      </c>
      <c r="I580" s="18" t="s">
        <v>6</v>
      </c>
      <c r="J580" s="19" t="s">
        <v>6</v>
      </c>
      <c r="K580" s="20" t="s">
        <v>6</v>
      </c>
    </row>
    <row r="581" spans="1:11">
      <c r="A581" s="21" t="s">
        <v>7</v>
      </c>
      <c r="E581" s="21" t="s">
        <v>7</v>
      </c>
      <c r="F581" s="22"/>
      <c r="G581" s="23"/>
      <c r="H581" s="24" t="str">
        <f>H544</f>
        <v>2017-18</v>
      </c>
      <c r="I581" s="22"/>
      <c r="J581" s="23"/>
      <c r="K581" s="24" t="str">
        <f>K544</f>
        <v>2018-19</v>
      </c>
    </row>
    <row r="582" spans="1:11">
      <c r="A582" s="21" t="s">
        <v>9</v>
      </c>
      <c r="C582" s="25" t="s">
        <v>51</v>
      </c>
      <c r="E582" s="21" t="s">
        <v>9</v>
      </c>
      <c r="F582" s="22"/>
      <c r="G582" s="23" t="s">
        <v>11</v>
      </c>
      <c r="H582" s="24" t="s">
        <v>12</v>
      </c>
      <c r="I582" s="22"/>
      <c r="J582" s="23" t="s">
        <v>11</v>
      </c>
      <c r="K582" s="24" t="s">
        <v>13</v>
      </c>
    </row>
    <row r="583" spans="1:11">
      <c r="A583" s="18" t="s">
        <v>6</v>
      </c>
      <c r="B583" s="18" t="s">
        <v>6</v>
      </c>
      <c r="C583" s="18" t="s">
        <v>6</v>
      </c>
      <c r="D583" s="18" t="s">
        <v>6</v>
      </c>
      <c r="E583" s="18" t="s">
        <v>6</v>
      </c>
      <c r="F583" s="18" t="s">
        <v>6</v>
      </c>
      <c r="G583" s="19" t="s">
        <v>6</v>
      </c>
      <c r="H583" s="20" t="s">
        <v>6</v>
      </c>
      <c r="I583" s="18" t="s">
        <v>6</v>
      </c>
      <c r="J583" s="19" t="s">
        <v>6</v>
      </c>
      <c r="K583" s="20" t="s">
        <v>6</v>
      </c>
    </row>
    <row r="584" spans="1:11">
      <c r="A584" s="112">
        <v>1</v>
      </c>
      <c r="B584" s="113"/>
      <c r="C584" s="113" t="s">
        <v>227</v>
      </c>
      <c r="D584" s="113"/>
      <c r="E584" s="112">
        <v>1</v>
      </c>
      <c r="F584" s="114"/>
      <c r="G584" s="115"/>
      <c r="H584" s="116"/>
      <c r="I584" s="117"/>
      <c r="J584" s="118"/>
      <c r="K584" s="119"/>
    </row>
    <row r="585" spans="1:11">
      <c r="A585" s="112">
        <v>2</v>
      </c>
      <c r="B585" s="113"/>
      <c r="C585" s="113" t="s">
        <v>227</v>
      </c>
      <c r="D585" s="113"/>
      <c r="E585" s="112">
        <v>2</v>
      </c>
      <c r="F585" s="114"/>
      <c r="G585" s="115"/>
      <c r="H585" s="116"/>
      <c r="I585" s="117"/>
      <c r="J585" s="118"/>
      <c r="K585" s="116"/>
    </row>
    <row r="586" spans="1:11">
      <c r="A586" s="112">
        <v>3</v>
      </c>
      <c r="B586" s="113"/>
      <c r="C586" s="113" t="s">
        <v>227</v>
      </c>
      <c r="D586" s="113"/>
      <c r="E586" s="112">
        <v>3</v>
      </c>
      <c r="F586" s="114"/>
      <c r="G586" s="115"/>
      <c r="H586" s="116"/>
      <c r="I586" s="117"/>
      <c r="J586" s="118"/>
      <c r="K586" s="116"/>
    </row>
    <row r="587" spans="1:11">
      <c r="A587" s="112">
        <v>4</v>
      </c>
      <c r="B587" s="113"/>
      <c r="C587" s="113" t="s">
        <v>227</v>
      </c>
      <c r="D587" s="113"/>
      <c r="E587" s="112">
        <v>4</v>
      </c>
      <c r="F587" s="114"/>
      <c r="G587" s="115"/>
      <c r="H587" s="116"/>
      <c r="I587" s="120"/>
      <c r="J587" s="118"/>
      <c r="K587" s="116"/>
    </row>
    <row r="588" spans="1:11">
      <c r="A588" s="112">
        <v>5</v>
      </c>
      <c r="B588" s="113"/>
      <c r="C588" s="113" t="s">
        <v>227</v>
      </c>
      <c r="D588" s="113"/>
      <c r="E588" s="112">
        <v>5</v>
      </c>
      <c r="F588" s="114"/>
      <c r="G588" s="115"/>
      <c r="H588" s="116"/>
      <c r="I588" s="120"/>
      <c r="J588" s="118"/>
      <c r="K588" s="116"/>
    </row>
    <row r="589" spans="1:11">
      <c r="A589" s="7">
        <v>6</v>
      </c>
      <c r="C589" s="8" t="s">
        <v>190</v>
      </c>
      <c r="E589" s="7">
        <v>6</v>
      </c>
      <c r="F589" s="9"/>
      <c r="G589" s="197">
        <v>6</v>
      </c>
      <c r="H589" s="197">
        <v>265451</v>
      </c>
      <c r="I589" s="29"/>
      <c r="J589" s="197">
        <v>7</v>
      </c>
      <c r="K589" s="197">
        <v>273415</v>
      </c>
    </row>
    <row r="590" spans="1:11">
      <c r="A590" s="7">
        <v>7</v>
      </c>
      <c r="C590" s="8" t="s">
        <v>191</v>
      </c>
      <c r="E590" s="7">
        <v>7</v>
      </c>
      <c r="F590" s="9"/>
      <c r="G590" s="191"/>
      <c r="H590" s="197">
        <v>99810</v>
      </c>
      <c r="I590" s="83"/>
      <c r="J590" s="191"/>
      <c r="K590" s="197">
        <v>102804</v>
      </c>
    </row>
    <row r="591" spans="1:11">
      <c r="A591" s="7">
        <v>8</v>
      </c>
      <c r="C591" s="8" t="s">
        <v>192</v>
      </c>
      <c r="E591" s="7">
        <v>8</v>
      </c>
      <c r="F591" s="9"/>
      <c r="G591" s="191">
        <f>SUM(G589:G590)</f>
        <v>6</v>
      </c>
      <c r="H591" s="191">
        <f>SUM(H589:H590)</f>
        <v>365261</v>
      </c>
      <c r="I591" s="83"/>
      <c r="J591" s="191">
        <f>SUM(J589:J590)</f>
        <v>7</v>
      </c>
      <c r="K591" s="191">
        <f>SUM(K589:K590)</f>
        <v>376219</v>
      </c>
    </row>
    <row r="592" spans="1:11">
      <c r="A592" s="7">
        <v>9</v>
      </c>
      <c r="C592" s="8"/>
      <c r="E592" s="7">
        <v>9</v>
      </c>
      <c r="F592" s="9"/>
      <c r="G592" s="191"/>
      <c r="H592" s="191"/>
      <c r="I592" s="28"/>
      <c r="J592" s="191"/>
      <c r="K592" s="191"/>
    </row>
    <row r="593" spans="1:12">
      <c r="A593" s="7">
        <v>10</v>
      </c>
      <c r="C593" s="8"/>
      <c r="E593" s="7">
        <v>10</v>
      </c>
      <c r="F593" s="9"/>
      <c r="G593" s="191"/>
      <c r="H593" s="191"/>
      <c r="I593" s="29"/>
      <c r="J593" s="191"/>
      <c r="K593" s="191"/>
    </row>
    <row r="594" spans="1:12">
      <c r="A594" s="7">
        <v>11</v>
      </c>
      <c r="C594" s="8" t="s">
        <v>174</v>
      </c>
      <c r="E594" s="7">
        <v>11</v>
      </c>
      <c r="G594" s="190">
        <v>4</v>
      </c>
      <c r="H594" s="190">
        <v>147528</v>
      </c>
      <c r="I594" s="28"/>
      <c r="J594" s="190">
        <v>5</v>
      </c>
      <c r="K594" s="190">
        <v>151954</v>
      </c>
    </row>
    <row r="595" spans="1:12">
      <c r="A595" s="7">
        <v>12</v>
      </c>
      <c r="C595" s="8" t="s">
        <v>175</v>
      </c>
      <c r="E595" s="7">
        <v>12</v>
      </c>
      <c r="G595" s="185"/>
      <c r="H595" s="190">
        <v>48767</v>
      </c>
      <c r="I595" s="29"/>
      <c r="J595" s="185"/>
      <c r="K595" s="190">
        <v>50230</v>
      </c>
    </row>
    <row r="596" spans="1:12">
      <c r="A596" s="7">
        <v>13</v>
      </c>
      <c r="C596" s="8" t="s">
        <v>193</v>
      </c>
      <c r="E596" s="7">
        <v>13</v>
      </c>
      <c r="F596" s="9"/>
      <c r="G596" s="191">
        <f>SUM(G594:G595)</f>
        <v>4</v>
      </c>
      <c r="H596" s="191">
        <f>SUM(H594:H595)</f>
        <v>196295</v>
      </c>
      <c r="I596" s="83"/>
      <c r="J596" s="191">
        <f>SUM(J594:J595)</f>
        <v>5</v>
      </c>
      <c r="K596" s="191">
        <f>SUM(K594:K595)</f>
        <v>202184</v>
      </c>
    </row>
    <row r="597" spans="1:12">
      <c r="A597" s="7">
        <v>14</v>
      </c>
      <c r="E597" s="7">
        <v>14</v>
      </c>
      <c r="F597" s="9"/>
      <c r="G597" s="191"/>
      <c r="H597" s="191"/>
      <c r="I597" s="83"/>
      <c r="J597" s="191"/>
      <c r="K597" s="191"/>
    </row>
    <row r="598" spans="1:12">
      <c r="A598" s="7">
        <v>15</v>
      </c>
      <c r="C598" s="8" t="s">
        <v>177</v>
      </c>
      <c r="E598" s="7">
        <v>15</v>
      </c>
      <c r="F598" s="9"/>
      <c r="G598" s="191">
        <f>G591+G596</f>
        <v>10</v>
      </c>
      <c r="H598" s="191">
        <f>H591+H596</f>
        <v>561556</v>
      </c>
      <c r="I598" s="83"/>
      <c r="J598" s="191">
        <f>J591+J596</f>
        <v>12</v>
      </c>
      <c r="K598" s="191">
        <f>K591+K596</f>
        <v>578403</v>
      </c>
    </row>
    <row r="599" spans="1:12">
      <c r="A599" s="7">
        <v>16</v>
      </c>
      <c r="E599" s="7">
        <v>16</v>
      </c>
      <c r="F599" s="9"/>
      <c r="G599" s="191"/>
      <c r="H599" s="191"/>
      <c r="I599" s="83"/>
      <c r="J599" s="191"/>
      <c r="K599" s="191"/>
      <c r="L599" s="130" t="s">
        <v>38</v>
      </c>
    </row>
    <row r="600" spans="1:12" s="35" customFormat="1">
      <c r="A600" s="7">
        <v>17</v>
      </c>
      <c r="B600" s="130"/>
      <c r="C600" s="8" t="s">
        <v>178</v>
      </c>
      <c r="D600" s="130"/>
      <c r="E600" s="7">
        <v>17</v>
      </c>
      <c r="F600" s="9"/>
      <c r="G600" s="197"/>
      <c r="H600" s="197">
        <v>5710</v>
      </c>
      <c r="I600" s="83"/>
      <c r="J600" s="197"/>
      <c r="K600" s="197">
        <v>6325</v>
      </c>
    </row>
    <row r="601" spans="1:12" s="35" customFormat="1">
      <c r="A601" s="7">
        <v>18</v>
      </c>
      <c r="B601" s="130"/>
      <c r="C601" s="8"/>
      <c r="D601" s="130"/>
      <c r="E601" s="7">
        <v>18</v>
      </c>
      <c r="F601" s="9"/>
      <c r="G601" s="191"/>
      <c r="H601" s="191"/>
      <c r="I601" s="83"/>
      <c r="J601" s="191"/>
      <c r="K601" s="191"/>
    </row>
    <row r="602" spans="1:12">
      <c r="A602" s="7">
        <v>19</v>
      </c>
      <c r="C602" s="8" t="s">
        <v>179</v>
      </c>
      <c r="E602" s="7">
        <v>19</v>
      </c>
      <c r="F602" s="9"/>
      <c r="G602" s="197"/>
      <c r="H602" s="197">
        <v>15706</v>
      </c>
      <c r="I602" s="83"/>
      <c r="J602" s="197"/>
      <c r="K602" s="197">
        <v>31351</v>
      </c>
    </row>
    <row r="603" spans="1:12">
      <c r="A603" s="7">
        <v>20</v>
      </c>
      <c r="C603" s="8" t="s">
        <v>180</v>
      </c>
      <c r="E603" s="7">
        <v>20</v>
      </c>
      <c r="F603" s="9"/>
      <c r="G603" s="197"/>
      <c r="H603" s="197">
        <v>136903</v>
      </c>
      <c r="I603" s="83"/>
      <c r="J603" s="197"/>
      <c r="K603" s="197">
        <v>150593</v>
      </c>
    </row>
    <row r="604" spans="1:12">
      <c r="A604" s="7">
        <v>21</v>
      </c>
      <c r="C604" s="8"/>
      <c r="E604" s="7">
        <v>21</v>
      </c>
      <c r="F604" s="9"/>
      <c r="G604" s="191"/>
      <c r="H604" s="191"/>
      <c r="I604" s="83"/>
      <c r="J604" s="191"/>
      <c r="K604" s="191"/>
    </row>
    <row r="605" spans="1:12">
      <c r="A605" s="7">
        <v>22</v>
      </c>
      <c r="C605" s="8"/>
      <c r="E605" s="7">
        <v>22</v>
      </c>
      <c r="F605" s="9"/>
      <c r="G605" s="191"/>
      <c r="H605" s="191"/>
      <c r="I605" s="83"/>
      <c r="J605" s="191"/>
      <c r="K605" s="191"/>
    </row>
    <row r="606" spans="1:12">
      <c r="A606" s="7">
        <v>23</v>
      </c>
      <c r="C606" s="8" t="s">
        <v>194</v>
      </c>
      <c r="E606" s="7">
        <v>23</v>
      </c>
      <c r="F606" s="9"/>
      <c r="G606" s="197"/>
      <c r="H606" s="197"/>
      <c r="I606" s="83"/>
      <c r="J606" s="197"/>
      <c r="K606" s="197"/>
    </row>
    <row r="607" spans="1:12">
      <c r="A607" s="7">
        <v>24</v>
      </c>
      <c r="C607" s="8"/>
      <c r="E607" s="7">
        <v>24</v>
      </c>
      <c r="F607" s="9"/>
      <c r="G607" s="109"/>
      <c r="H607" s="98"/>
      <c r="I607" s="83"/>
      <c r="J607" s="191"/>
      <c r="K607" s="191"/>
    </row>
    <row r="608" spans="1:12">
      <c r="E608" s="34"/>
      <c r="F608" s="69" t="s">
        <v>6</v>
      </c>
      <c r="G608" s="20" t="s">
        <v>6</v>
      </c>
      <c r="H608" s="20" t="s">
        <v>6</v>
      </c>
      <c r="I608" s="69" t="s">
        <v>6</v>
      </c>
      <c r="J608" s="20" t="s">
        <v>6</v>
      </c>
      <c r="K608" s="20" t="s">
        <v>6</v>
      </c>
    </row>
    <row r="609" spans="1:11">
      <c r="A609" s="7">
        <v>25</v>
      </c>
      <c r="C609" s="8" t="s">
        <v>195</v>
      </c>
      <c r="E609" s="7">
        <v>25</v>
      </c>
      <c r="G609" s="185">
        <f>SUM(G598:G608)</f>
        <v>10</v>
      </c>
      <c r="H609" s="185">
        <f>SUM(H598:H608)</f>
        <v>719875</v>
      </c>
      <c r="I609" s="95"/>
      <c r="J609" s="185">
        <f>SUM(J598:J608)</f>
        <v>12</v>
      </c>
      <c r="K609" s="185">
        <f>SUM(K598:K608)</f>
        <v>766672</v>
      </c>
    </row>
    <row r="610" spans="1:11">
      <c r="E610" s="34"/>
      <c r="F610" s="69" t="s">
        <v>6</v>
      </c>
      <c r="G610" s="19" t="s">
        <v>6</v>
      </c>
      <c r="H610" s="20" t="s">
        <v>6</v>
      </c>
      <c r="I610" s="69" t="s">
        <v>6</v>
      </c>
      <c r="J610" s="19" t="s">
        <v>6</v>
      </c>
      <c r="K610" s="20" t="s">
        <v>6</v>
      </c>
    </row>
    <row r="611" spans="1:11">
      <c r="C611" s="130" t="s">
        <v>49</v>
      </c>
      <c r="E611" s="34"/>
      <c r="F611" s="69"/>
      <c r="G611" s="19"/>
      <c r="H611" s="20"/>
      <c r="I611" s="69"/>
      <c r="J611" s="19"/>
      <c r="K611" s="20"/>
    </row>
    <row r="612" spans="1:11">
      <c r="A612" s="8"/>
      <c r="H612" s="39"/>
      <c r="K612" s="39"/>
    </row>
    <row r="613" spans="1:11">
      <c r="H613" s="39"/>
      <c r="K613" s="39"/>
    </row>
    <row r="614" spans="1:11">
      <c r="A614" s="15" t="str">
        <f>$A$83</f>
        <v xml:space="preserve">Institution No.:  </v>
      </c>
      <c r="B614" s="35"/>
      <c r="C614" s="35"/>
      <c r="D614" s="35"/>
      <c r="E614" s="36"/>
      <c r="F614" s="35"/>
      <c r="G614" s="37"/>
      <c r="H614" s="38"/>
      <c r="I614" s="35"/>
      <c r="J614" s="37"/>
      <c r="K614" s="14" t="s">
        <v>196</v>
      </c>
    </row>
    <row r="615" spans="1:11">
      <c r="A615" s="257" t="s">
        <v>197</v>
      </c>
      <c r="B615" s="257"/>
      <c r="C615" s="257"/>
      <c r="D615" s="257"/>
      <c r="E615" s="257"/>
      <c r="F615" s="257"/>
      <c r="G615" s="257"/>
      <c r="H615" s="257"/>
      <c r="I615" s="257"/>
      <c r="J615" s="257"/>
      <c r="K615" s="257"/>
    </row>
    <row r="616" spans="1:11">
      <c r="A616" s="15" t="str">
        <f>$A$42</f>
        <v xml:space="preserve">NAME: </v>
      </c>
      <c r="B616" s="15"/>
      <c r="C616" s="130" t="str">
        <f>$D$20</f>
        <v>University of Colorado</v>
      </c>
      <c r="G616" s="78"/>
      <c r="H616" s="66"/>
      <c r="J616" s="13"/>
      <c r="K616" s="17" t="str">
        <f>$K$3</f>
        <v>Due Date: October 08, 2018</v>
      </c>
    </row>
    <row r="617" spans="1:11">
      <c r="A617" s="18" t="s">
        <v>6</v>
      </c>
      <c r="B617" s="18" t="s">
        <v>6</v>
      </c>
      <c r="C617" s="18" t="s">
        <v>6</v>
      </c>
      <c r="D617" s="18" t="s">
        <v>6</v>
      </c>
      <c r="E617" s="18" t="s">
        <v>6</v>
      </c>
      <c r="F617" s="18" t="s">
        <v>6</v>
      </c>
      <c r="G617" s="19" t="s">
        <v>6</v>
      </c>
      <c r="H617" s="20" t="s">
        <v>6</v>
      </c>
      <c r="I617" s="18" t="s">
        <v>6</v>
      </c>
      <c r="J617" s="19" t="s">
        <v>6</v>
      </c>
      <c r="K617" s="20" t="s">
        <v>6</v>
      </c>
    </row>
    <row r="618" spans="1:11">
      <c r="A618" s="21" t="s">
        <v>7</v>
      </c>
      <c r="E618" s="21" t="s">
        <v>7</v>
      </c>
      <c r="F618" s="22"/>
      <c r="G618" s="23"/>
      <c r="H618" s="24" t="str">
        <f>+H581</f>
        <v>2017-18</v>
      </c>
      <c r="I618" s="22"/>
      <c r="J618" s="23"/>
      <c r="K618" s="24" t="str">
        <f>+K581</f>
        <v>2018-19</v>
      </c>
    </row>
    <row r="619" spans="1:11">
      <c r="A619" s="21" t="s">
        <v>9</v>
      </c>
      <c r="C619" s="25" t="s">
        <v>51</v>
      </c>
      <c r="E619" s="21" t="s">
        <v>9</v>
      </c>
      <c r="F619" s="22"/>
      <c r="G619" s="23" t="s">
        <v>11</v>
      </c>
      <c r="H619" s="24" t="s">
        <v>12</v>
      </c>
      <c r="I619" s="22"/>
      <c r="J619" s="23" t="s">
        <v>11</v>
      </c>
      <c r="K619" s="24" t="s">
        <v>13</v>
      </c>
    </row>
    <row r="620" spans="1:11">
      <c r="A620" s="18" t="s">
        <v>6</v>
      </c>
      <c r="B620" s="18" t="s">
        <v>6</v>
      </c>
      <c r="C620" s="18" t="s">
        <v>6</v>
      </c>
      <c r="D620" s="18" t="s">
        <v>6</v>
      </c>
      <c r="E620" s="18" t="s">
        <v>6</v>
      </c>
      <c r="F620" s="18" t="s">
        <v>6</v>
      </c>
      <c r="G620" s="19" t="s">
        <v>6</v>
      </c>
      <c r="H620" s="20" t="s">
        <v>6</v>
      </c>
      <c r="I620" s="18" t="s">
        <v>6</v>
      </c>
      <c r="J620" s="84" t="s">
        <v>6</v>
      </c>
      <c r="K620" s="20" t="s">
        <v>6</v>
      </c>
    </row>
    <row r="621" spans="1:11">
      <c r="A621" s="112">
        <v>1</v>
      </c>
      <c r="B621" s="113"/>
      <c r="C621" s="113" t="s">
        <v>227</v>
      </c>
      <c r="D621" s="113"/>
      <c r="E621" s="112">
        <v>1</v>
      </c>
      <c r="F621" s="114"/>
      <c r="G621" s="115"/>
      <c r="H621" s="116"/>
      <c r="I621" s="117"/>
      <c r="J621" s="118"/>
      <c r="K621" s="119"/>
    </row>
    <row r="622" spans="1:11">
      <c r="A622" s="112">
        <v>2</v>
      </c>
      <c r="B622" s="113"/>
      <c r="C622" s="113" t="s">
        <v>227</v>
      </c>
      <c r="D622" s="113"/>
      <c r="E622" s="112">
        <v>2</v>
      </c>
      <c r="F622" s="114"/>
      <c r="G622" s="115"/>
      <c r="H622" s="116"/>
      <c r="I622" s="117"/>
      <c r="J622" s="118"/>
      <c r="K622" s="116"/>
    </row>
    <row r="623" spans="1:11">
      <c r="A623" s="112">
        <v>3</v>
      </c>
      <c r="B623" s="113"/>
      <c r="C623" s="113" t="s">
        <v>227</v>
      </c>
      <c r="D623" s="113"/>
      <c r="E623" s="112">
        <v>3</v>
      </c>
      <c r="F623" s="114"/>
      <c r="G623" s="115"/>
      <c r="H623" s="116"/>
      <c r="I623" s="117"/>
      <c r="J623" s="118"/>
      <c r="K623" s="116"/>
    </row>
    <row r="624" spans="1:11">
      <c r="A624" s="112">
        <v>4</v>
      </c>
      <c r="B624" s="113"/>
      <c r="C624" s="113" t="s">
        <v>227</v>
      </c>
      <c r="D624" s="113"/>
      <c r="E624" s="112">
        <v>4</v>
      </c>
      <c r="F624" s="114"/>
      <c r="G624" s="115"/>
      <c r="H624" s="116"/>
      <c r="I624" s="120"/>
      <c r="J624" s="118"/>
      <c r="K624" s="116"/>
    </row>
    <row r="625" spans="1:11">
      <c r="A625" s="112">
        <v>5</v>
      </c>
      <c r="B625" s="113"/>
      <c r="C625" s="113" t="s">
        <v>227</v>
      </c>
      <c r="D625" s="113"/>
      <c r="E625" s="112">
        <v>5</v>
      </c>
      <c r="F625" s="114"/>
      <c r="G625" s="118"/>
      <c r="H625" s="116"/>
      <c r="I625" s="120"/>
      <c r="J625" s="118"/>
      <c r="K625" s="116"/>
    </row>
    <row r="626" spans="1:11">
      <c r="A626" s="7">
        <v>6</v>
      </c>
      <c r="C626" s="8" t="s">
        <v>190</v>
      </c>
      <c r="E626" s="7">
        <v>6</v>
      </c>
      <c r="F626" s="9"/>
      <c r="G626" s="197">
        <v>467</v>
      </c>
      <c r="H626" s="197">
        <v>38985251</v>
      </c>
      <c r="I626" s="29"/>
      <c r="J626" s="197">
        <v>476</v>
      </c>
      <c r="K626" s="197">
        <v>40154809</v>
      </c>
    </row>
    <row r="627" spans="1:11">
      <c r="A627" s="7">
        <v>7</v>
      </c>
      <c r="C627" s="8" t="s">
        <v>191</v>
      </c>
      <c r="E627" s="7">
        <v>7</v>
      </c>
      <c r="F627" s="9"/>
      <c r="G627" s="191"/>
      <c r="H627" s="197">
        <v>14529078</v>
      </c>
      <c r="I627" s="83"/>
      <c r="J627" s="191"/>
      <c r="K627" s="197">
        <v>14964950</v>
      </c>
    </row>
    <row r="628" spans="1:11">
      <c r="A628" s="7">
        <v>8</v>
      </c>
      <c r="C628" s="8" t="s">
        <v>192</v>
      </c>
      <c r="E628" s="7">
        <v>8</v>
      </c>
      <c r="F628" s="9"/>
      <c r="G628" s="191">
        <f>SUM(G626:G627)</f>
        <v>467</v>
      </c>
      <c r="H628" s="191">
        <f>SUM(H626:H627)</f>
        <v>53514329</v>
      </c>
      <c r="I628" s="83"/>
      <c r="J628" s="191">
        <f>SUM(J626:J627)</f>
        <v>476</v>
      </c>
      <c r="K628" s="191">
        <f>SUM(K626:K627)</f>
        <v>55119759</v>
      </c>
    </row>
    <row r="629" spans="1:11">
      <c r="A629" s="7">
        <v>9</v>
      </c>
      <c r="C629" s="8"/>
      <c r="E629" s="7">
        <v>9</v>
      </c>
      <c r="F629" s="9"/>
      <c r="G629" s="191"/>
      <c r="H629" s="191"/>
      <c r="I629" s="28"/>
      <c r="J629" s="191"/>
      <c r="K629" s="191"/>
    </row>
    <row r="630" spans="1:11">
      <c r="A630" s="7">
        <v>10</v>
      </c>
      <c r="C630" s="8"/>
      <c r="E630" s="7">
        <v>10</v>
      </c>
      <c r="F630" s="9"/>
      <c r="G630" s="191"/>
      <c r="H630" s="191"/>
      <c r="I630" s="29"/>
      <c r="J630" s="191"/>
      <c r="K630" s="191"/>
    </row>
    <row r="631" spans="1:11">
      <c r="A631" s="7">
        <v>11</v>
      </c>
      <c r="C631" s="8" t="s">
        <v>174</v>
      </c>
      <c r="E631" s="7">
        <v>11</v>
      </c>
      <c r="G631" s="190">
        <v>164</v>
      </c>
      <c r="H631" s="190">
        <v>7832290</v>
      </c>
      <c r="I631" s="28"/>
      <c r="J631" s="190">
        <v>166</v>
      </c>
      <c r="K631" s="190">
        <v>8067259</v>
      </c>
    </row>
    <row r="632" spans="1:11">
      <c r="A632" s="7">
        <v>12</v>
      </c>
      <c r="C632" s="8" t="s">
        <v>175</v>
      </c>
      <c r="E632" s="7">
        <v>12</v>
      </c>
      <c r="G632" s="185"/>
      <c r="H632" s="190">
        <v>3083579</v>
      </c>
      <c r="I632" s="29"/>
      <c r="J632" s="185"/>
      <c r="K632" s="190">
        <v>3176086</v>
      </c>
    </row>
    <row r="633" spans="1:11">
      <c r="A633" s="7">
        <v>13</v>
      </c>
      <c r="C633" s="8" t="s">
        <v>193</v>
      </c>
      <c r="E633" s="7">
        <v>13</v>
      </c>
      <c r="F633" s="9"/>
      <c r="G633" s="191">
        <f>SUM(G631:G632)</f>
        <v>164</v>
      </c>
      <c r="H633" s="191">
        <f>SUM(H631:H632)</f>
        <v>10915869</v>
      </c>
      <c r="I633" s="83"/>
      <c r="J633" s="191">
        <f>SUM(J631:J632)</f>
        <v>166</v>
      </c>
      <c r="K633" s="191">
        <f>SUM(K631:K632)</f>
        <v>11243345</v>
      </c>
    </row>
    <row r="634" spans="1:11">
      <c r="A634" s="7">
        <v>14</v>
      </c>
      <c r="E634" s="7">
        <v>14</v>
      </c>
      <c r="F634" s="9"/>
      <c r="G634" s="191"/>
      <c r="H634" s="191"/>
      <c r="I634" s="83"/>
      <c r="J634" s="191"/>
      <c r="K634" s="191"/>
    </row>
    <row r="635" spans="1:11">
      <c r="A635" s="7">
        <v>15</v>
      </c>
      <c r="C635" s="8" t="s">
        <v>177</v>
      </c>
      <c r="E635" s="7">
        <v>15</v>
      </c>
      <c r="F635" s="9"/>
      <c r="G635" s="191">
        <f>G628+G633</f>
        <v>631</v>
      </c>
      <c r="H635" s="191">
        <f>H628+H633</f>
        <v>64430198</v>
      </c>
      <c r="I635" s="83"/>
      <c r="J635" s="191">
        <f>J628+J633</f>
        <v>642</v>
      </c>
      <c r="K635" s="191">
        <f>K628+K633</f>
        <v>66363104</v>
      </c>
    </row>
    <row r="636" spans="1:11">
      <c r="A636" s="7">
        <v>16</v>
      </c>
      <c r="E636" s="7">
        <v>16</v>
      </c>
      <c r="F636" s="9"/>
      <c r="G636" s="191"/>
      <c r="H636" s="191"/>
      <c r="I636" s="83"/>
      <c r="J636" s="191"/>
      <c r="K636" s="191"/>
    </row>
    <row r="637" spans="1:11" s="35" customFormat="1">
      <c r="A637" s="7">
        <v>17</v>
      </c>
      <c r="B637" s="130"/>
      <c r="C637" s="8" t="s">
        <v>178</v>
      </c>
      <c r="D637" s="130"/>
      <c r="E637" s="7">
        <v>17</v>
      </c>
      <c r="F637" s="9"/>
      <c r="G637" s="197"/>
      <c r="H637" s="197">
        <v>1516134</v>
      </c>
      <c r="I637" s="83"/>
      <c r="J637" s="197"/>
      <c r="K637" s="197">
        <v>1546457</v>
      </c>
    </row>
    <row r="638" spans="1:11" s="35" customFormat="1">
      <c r="A638" s="7">
        <v>18</v>
      </c>
      <c r="B638" s="130"/>
      <c r="C638" s="8"/>
      <c r="D638" s="130"/>
      <c r="E638" s="7">
        <v>18</v>
      </c>
      <c r="F638" s="9"/>
      <c r="G638" s="191"/>
      <c r="H638" s="191"/>
      <c r="I638" s="83"/>
      <c r="J638" s="191"/>
      <c r="K638" s="191"/>
    </row>
    <row r="639" spans="1:11">
      <c r="A639" s="7">
        <v>19</v>
      </c>
      <c r="C639" s="8" t="s">
        <v>179</v>
      </c>
      <c r="E639" s="7">
        <v>19</v>
      </c>
      <c r="F639" s="9"/>
      <c r="G639" s="191"/>
      <c r="H639" s="197">
        <v>898532</v>
      </c>
      <c r="I639" s="83"/>
      <c r="J639" s="191"/>
      <c r="K639" s="197">
        <v>943459</v>
      </c>
    </row>
    <row r="640" spans="1:11">
      <c r="A640" s="7">
        <v>20</v>
      </c>
      <c r="C640" s="8" t="s">
        <v>180</v>
      </c>
      <c r="E640" s="7">
        <v>20</v>
      </c>
      <c r="F640" s="9"/>
      <c r="G640" s="191"/>
      <c r="H640" s="197">
        <v>29454996</v>
      </c>
      <c r="I640" s="83"/>
      <c r="J640" s="191"/>
      <c r="K640" s="197">
        <v>35345995</v>
      </c>
    </row>
    <row r="641" spans="1:11">
      <c r="A641" s="7">
        <v>21</v>
      </c>
      <c r="C641" s="8"/>
      <c r="E641" s="7">
        <v>21</v>
      </c>
      <c r="F641" s="9"/>
      <c r="G641" s="191"/>
      <c r="H641" s="191"/>
      <c r="I641" s="83"/>
      <c r="J641" s="191"/>
      <c r="K641" s="191"/>
    </row>
    <row r="642" spans="1:11">
      <c r="A642" s="7">
        <v>22</v>
      </c>
      <c r="C642" s="8"/>
      <c r="E642" s="7">
        <v>22</v>
      </c>
      <c r="F642" s="9"/>
      <c r="G642" s="191"/>
      <c r="H642" s="191"/>
      <c r="I642" s="83"/>
      <c r="J642" s="191"/>
      <c r="K642" s="191"/>
    </row>
    <row r="643" spans="1:11">
      <c r="A643" s="7">
        <v>23</v>
      </c>
      <c r="C643" s="8" t="s">
        <v>194</v>
      </c>
      <c r="E643" s="7">
        <v>23</v>
      </c>
      <c r="F643" s="9"/>
      <c r="G643" s="191"/>
      <c r="H643" s="197">
        <v>0</v>
      </c>
      <c r="I643" s="83"/>
      <c r="J643" s="191"/>
      <c r="K643" s="197">
        <v>0</v>
      </c>
    </row>
    <row r="644" spans="1:11">
      <c r="A644" s="7">
        <v>24</v>
      </c>
      <c r="C644" s="8"/>
      <c r="E644" s="7">
        <v>24</v>
      </c>
      <c r="F644" s="9"/>
      <c r="G644" s="109"/>
      <c r="H644" s="98"/>
      <c r="I644" s="83"/>
      <c r="J644" s="99"/>
      <c r="K644" s="98"/>
    </row>
    <row r="645" spans="1:11">
      <c r="E645" s="34"/>
      <c r="F645" s="69" t="s">
        <v>6</v>
      </c>
      <c r="G645" s="20" t="s">
        <v>6</v>
      </c>
      <c r="H645" s="20" t="s">
        <v>6</v>
      </c>
      <c r="I645" s="69" t="s">
        <v>6</v>
      </c>
      <c r="J645" s="20" t="s">
        <v>6</v>
      </c>
      <c r="K645" s="20" t="s">
        <v>6</v>
      </c>
    </row>
    <row r="646" spans="1:11">
      <c r="A646" s="7">
        <v>25</v>
      </c>
      <c r="C646" s="8" t="s">
        <v>198</v>
      </c>
      <c r="E646" s="7">
        <v>25</v>
      </c>
      <c r="G646" s="185">
        <f>SUM(G635:G645)</f>
        <v>631</v>
      </c>
      <c r="H646" s="185">
        <f>SUM(H635:H645)</f>
        <v>96299860</v>
      </c>
      <c r="I646" s="95"/>
      <c r="J646" s="95">
        <f>SUM(J635:J645)</f>
        <v>642</v>
      </c>
      <c r="K646" s="185">
        <f>SUM(K635:K645)</f>
        <v>104199015</v>
      </c>
    </row>
    <row r="647" spans="1:11">
      <c r="A647" s="7"/>
      <c r="C647" s="8"/>
      <c r="E647" s="7"/>
      <c r="F647" s="69" t="s">
        <v>6</v>
      </c>
      <c r="G647" s="19" t="s">
        <v>6</v>
      </c>
      <c r="H647" s="20" t="s">
        <v>6</v>
      </c>
      <c r="I647" s="69" t="s">
        <v>6</v>
      </c>
      <c r="J647" s="19" t="s">
        <v>6</v>
      </c>
      <c r="K647" s="20" t="s">
        <v>6</v>
      </c>
    </row>
    <row r="648" spans="1:11">
      <c r="A648" s="7"/>
      <c r="C648" s="130" t="s">
        <v>49</v>
      </c>
      <c r="E648" s="7"/>
      <c r="G648" s="94"/>
      <c r="H648" s="94"/>
      <c r="I648" s="95"/>
      <c r="J648" s="94"/>
      <c r="K648" s="94"/>
    </row>
    <row r="649" spans="1:11">
      <c r="E649" s="34"/>
      <c r="F649" s="69"/>
      <c r="G649" s="19"/>
      <c r="H649" s="20"/>
      <c r="I649" s="69"/>
      <c r="J649" s="19"/>
      <c r="K649" s="20"/>
    </row>
    <row r="650" spans="1:11">
      <c r="A650" s="8"/>
      <c r="H650" s="39"/>
      <c r="K650" s="39"/>
    </row>
    <row r="651" spans="1:11">
      <c r="A651" s="15" t="str">
        <f>$A$83</f>
        <v xml:space="preserve">Institution No.:  </v>
      </c>
      <c r="B651" s="35"/>
      <c r="C651" s="35"/>
      <c r="D651" s="35"/>
      <c r="E651" s="36"/>
      <c r="F651" s="35"/>
      <c r="G651" s="37"/>
      <c r="H651" s="38"/>
      <c r="I651" s="35"/>
      <c r="J651" s="37"/>
      <c r="K651" s="14" t="s">
        <v>199</v>
      </c>
    </row>
    <row r="652" spans="1:11">
      <c r="A652" s="257" t="s">
        <v>200</v>
      </c>
      <c r="B652" s="257"/>
      <c r="C652" s="257"/>
      <c r="D652" s="257"/>
      <c r="E652" s="257"/>
      <c r="F652" s="257"/>
      <c r="G652" s="257"/>
      <c r="H652" s="257"/>
      <c r="I652" s="257"/>
      <c r="J652" s="257"/>
      <c r="K652" s="257"/>
    </row>
    <row r="653" spans="1:11">
      <c r="A653" s="15" t="str">
        <f>$A$42</f>
        <v xml:space="preserve">NAME: </v>
      </c>
      <c r="C653" s="130" t="str">
        <f>$D$20</f>
        <v>University of Colorado</v>
      </c>
      <c r="G653" s="78"/>
      <c r="H653" s="66"/>
      <c r="J653" s="13"/>
      <c r="K653" s="17" t="str">
        <f>$K$3</f>
        <v>Due Date: October 08, 2018</v>
      </c>
    </row>
    <row r="654" spans="1:11">
      <c r="A654" s="18" t="s">
        <v>6</v>
      </c>
      <c r="B654" s="18" t="s">
        <v>6</v>
      </c>
      <c r="C654" s="18" t="s">
        <v>6</v>
      </c>
      <c r="D654" s="18" t="s">
        <v>6</v>
      </c>
      <c r="E654" s="18" t="s">
        <v>6</v>
      </c>
      <c r="F654" s="18" t="s">
        <v>6</v>
      </c>
      <c r="G654" s="19" t="s">
        <v>6</v>
      </c>
      <c r="H654" s="20" t="s">
        <v>6</v>
      </c>
      <c r="I654" s="18" t="s">
        <v>6</v>
      </c>
      <c r="J654" s="19" t="s">
        <v>6</v>
      </c>
      <c r="K654" s="20" t="s">
        <v>6</v>
      </c>
    </row>
    <row r="655" spans="1:11">
      <c r="A655" s="21" t="s">
        <v>7</v>
      </c>
      <c r="E655" s="21" t="s">
        <v>7</v>
      </c>
      <c r="F655" s="22"/>
      <c r="G655" s="23"/>
      <c r="H655" s="24" t="str">
        <f>+H618</f>
        <v>2017-18</v>
      </c>
      <c r="I655" s="22"/>
      <c r="J655" s="23"/>
      <c r="K655" s="24" t="str">
        <f>+K618</f>
        <v>2018-19</v>
      </c>
    </row>
    <row r="656" spans="1:11">
      <c r="A656" s="21" t="s">
        <v>9</v>
      </c>
      <c r="C656" s="25" t="s">
        <v>51</v>
      </c>
      <c r="E656" s="21" t="s">
        <v>9</v>
      </c>
      <c r="F656" s="22"/>
      <c r="G656" s="23" t="s">
        <v>11</v>
      </c>
      <c r="H656" s="24" t="s">
        <v>12</v>
      </c>
      <c r="I656" s="22"/>
      <c r="J656" s="23" t="s">
        <v>11</v>
      </c>
      <c r="K656" s="24" t="s">
        <v>13</v>
      </c>
    </row>
    <row r="657" spans="1:11">
      <c r="A657" s="18" t="s">
        <v>6</v>
      </c>
      <c r="B657" s="18" t="s">
        <v>6</v>
      </c>
      <c r="C657" s="18" t="s">
        <v>6</v>
      </c>
      <c r="D657" s="18" t="s">
        <v>6</v>
      </c>
      <c r="E657" s="18" t="s">
        <v>6</v>
      </c>
      <c r="F657" s="18" t="s">
        <v>6</v>
      </c>
      <c r="G657" s="19" t="s">
        <v>6</v>
      </c>
      <c r="H657" s="20" t="s">
        <v>6</v>
      </c>
      <c r="I657" s="18" t="s">
        <v>6</v>
      </c>
      <c r="J657" s="19" t="s">
        <v>6</v>
      </c>
      <c r="K657" s="20" t="s">
        <v>6</v>
      </c>
    </row>
    <row r="658" spans="1:11">
      <c r="A658" s="112">
        <v>1</v>
      </c>
      <c r="B658" s="113"/>
      <c r="C658" s="113" t="s">
        <v>227</v>
      </c>
      <c r="D658" s="113"/>
      <c r="E658" s="112">
        <v>1</v>
      </c>
      <c r="F658" s="114"/>
      <c r="G658" s="115"/>
      <c r="H658" s="116"/>
      <c r="I658" s="117"/>
      <c r="J658" s="118"/>
      <c r="K658" s="119"/>
    </row>
    <row r="659" spans="1:11">
      <c r="A659" s="112">
        <v>2</v>
      </c>
      <c r="B659" s="113"/>
      <c r="C659" s="113" t="s">
        <v>227</v>
      </c>
      <c r="D659" s="113"/>
      <c r="E659" s="112">
        <v>2</v>
      </c>
      <c r="F659" s="114"/>
      <c r="G659" s="115"/>
      <c r="H659" s="116"/>
      <c r="I659" s="117"/>
      <c r="J659" s="118"/>
      <c r="K659" s="116"/>
    </row>
    <row r="660" spans="1:11">
      <c r="A660" s="112">
        <v>3</v>
      </c>
      <c r="B660" s="113"/>
      <c r="C660" s="113" t="s">
        <v>227</v>
      </c>
      <c r="D660" s="113"/>
      <c r="E660" s="112">
        <v>3</v>
      </c>
      <c r="F660" s="114"/>
      <c r="G660" s="115"/>
      <c r="H660" s="116"/>
      <c r="I660" s="117"/>
      <c r="J660" s="118"/>
      <c r="K660" s="116"/>
    </row>
    <row r="661" spans="1:11">
      <c r="A661" s="112">
        <v>4</v>
      </c>
      <c r="B661" s="113"/>
      <c r="C661" s="113" t="s">
        <v>227</v>
      </c>
      <c r="D661" s="113"/>
      <c r="E661" s="112">
        <v>4</v>
      </c>
      <c r="F661" s="114"/>
      <c r="G661" s="115"/>
      <c r="H661" s="116"/>
      <c r="I661" s="120"/>
      <c r="J661" s="118"/>
      <c r="K661" s="116"/>
    </row>
    <row r="662" spans="1:11">
      <c r="A662" s="112">
        <v>5</v>
      </c>
      <c r="B662" s="113"/>
      <c r="C662" s="113" t="s">
        <v>227</v>
      </c>
      <c r="D662" s="113"/>
      <c r="E662" s="112">
        <v>5</v>
      </c>
      <c r="F662" s="114"/>
      <c r="G662" s="115"/>
      <c r="H662" s="116"/>
      <c r="I662" s="120"/>
      <c r="J662" s="118"/>
      <c r="K662" s="116"/>
    </row>
    <row r="663" spans="1:11">
      <c r="A663" s="7">
        <v>6</v>
      </c>
      <c r="C663" s="8" t="s">
        <v>190</v>
      </c>
      <c r="E663" s="7">
        <v>6</v>
      </c>
      <c r="F663" s="9"/>
      <c r="G663" s="197">
        <v>248</v>
      </c>
      <c r="H663" s="197">
        <v>16229677</v>
      </c>
      <c r="I663" s="29"/>
      <c r="J663" s="197">
        <v>250</v>
      </c>
      <c r="K663" s="197">
        <v>16716567</v>
      </c>
    </row>
    <row r="664" spans="1:11">
      <c r="A664" s="7">
        <v>7</v>
      </c>
      <c r="C664" s="8" t="s">
        <v>191</v>
      </c>
      <c r="E664" s="7">
        <v>7</v>
      </c>
      <c r="F664" s="9"/>
      <c r="G664" s="191"/>
      <c r="H664" s="197">
        <v>6068757</v>
      </c>
      <c r="I664" s="83"/>
      <c r="J664" s="191"/>
      <c r="K664" s="197">
        <v>6250820</v>
      </c>
    </row>
    <row r="665" spans="1:11">
      <c r="A665" s="7">
        <v>8</v>
      </c>
      <c r="C665" s="8" t="s">
        <v>192</v>
      </c>
      <c r="E665" s="7">
        <v>8</v>
      </c>
      <c r="F665" s="9"/>
      <c r="G665" s="191">
        <f>SUM(G663:G664)</f>
        <v>248</v>
      </c>
      <c r="H665" s="191">
        <f>SUM(H663:H664)</f>
        <v>22298434</v>
      </c>
      <c r="I665" s="83"/>
      <c r="J665" s="191">
        <f>SUM(J663:J664)</f>
        <v>250</v>
      </c>
      <c r="K665" s="191">
        <f>SUM(K663:K664)</f>
        <v>22967387</v>
      </c>
    </row>
    <row r="666" spans="1:11">
      <c r="A666" s="7">
        <v>9</v>
      </c>
      <c r="C666" s="8"/>
      <c r="E666" s="7">
        <v>9</v>
      </c>
      <c r="F666" s="9"/>
      <c r="G666" s="191"/>
      <c r="H666" s="191"/>
      <c r="I666" s="28"/>
      <c r="J666" s="191"/>
      <c r="K666" s="191"/>
    </row>
    <row r="667" spans="1:11">
      <c r="A667" s="7">
        <v>10</v>
      </c>
      <c r="C667" s="8"/>
      <c r="E667" s="7">
        <v>10</v>
      </c>
      <c r="F667" s="9"/>
      <c r="G667" s="191"/>
      <c r="H667" s="191"/>
      <c r="I667" s="29"/>
      <c r="J667" s="191"/>
      <c r="K667" s="191"/>
    </row>
    <row r="668" spans="1:11">
      <c r="A668" s="7">
        <v>11</v>
      </c>
      <c r="C668" s="8" t="s">
        <v>174</v>
      </c>
      <c r="E668" s="7">
        <v>11</v>
      </c>
      <c r="G668" s="190">
        <v>84</v>
      </c>
      <c r="H668" s="190">
        <v>3608417</v>
      </c>
      <c r="I668" s="28"/>
      <c r="J668" s="190">
        <v>88</v>
      </c>
      <c r="K668" s="190">
        <v>3716670</v>
      </c>
    </row>
    <row r="669" spans="1:11">
      <c r="A669" s="7">
        <v>12</v>
      </c>
      <c r="C669" s="8" t="s">
        <v>175</v>
      </c>
      <c r="E669" s="7">
        <v>12</v>
      </c>
      <c r="G669" s="185"/>
      <c r="H669" s="190">
        <v>1418835</v>
      </c>
      <c r="I669" s="29"/>
      <c r="J669" s="185"/>
      <c r="K669" s="190">
        <v>1461400</v>
      </c>
    </row>
    <row r="670" spans="1:11">
      <c r="A670" s="7">
        <v>13</v>
      </c>
      <c r="C670" s="8" t="s">
        <v>193</v>
      </c>
      <c r="E670" s="7">
        <v>13</v>
      </c>
      <c r="F670" s="9"/>
      <c r="G670" s="191">
        <f>SUM(G668:G669)</f>
        <v>84</v>
      </c>
      <c r="H670" s="191">
        <f>SUM(H668:H669)</f>
        <v>5027252</v>
      </c>
      <c r="I670" s="83"/>
      <c r="J670" s="191">
        <f>SUM(J668:J669)</f>
        <v>88</v>
      </c>
      <c r="K670" s="191">
        <f>SUM(K668:K669)</f>
        <v>5178070</v>
      </c>
    </row>
    <row r="671" spans="1:11">
      <c r="A671" s="7">
        <v>14</v>
      </c>
      <c r="E671" s="7">
        <v>14</v>
      </c>
      <c r="F671" s="9"/>
      <c r="G671" s="191"/>
      <c r="H671" s="191"/>
      <c r="I671" s="83"/>
      <c r="J671" s="191"/>
      <c r="K671" s="191"/>
    </row>
    <row r="672" spans="1:11">
      <c r="A672" s="7">
        <v>15</v>
      </c>
      <c r="C672" s="8" t="s">
        <v>177</v>
      </c>
      <c r="E672" s="7">
        <v>15</v>
      </c>
      <c r="F672" s="9"/>
      <c r="G672" s="191">
        <f>G665+G670</f>
        <v>332</v>
      </c>
      <c r="H672" s="191">
        <f>H665+H670</f>
        <v>27325686</v>
      </c>
      <c r="I672" s="83"/>
      <c r="J672" s="191">
        <f>J665+J670</f>
        <v>338</v>
      </c>
      <c r="K672" s="191">
        <f>K665+K670</f>
        <v>28145457</v>
      </c>
    </row>
    <row r="673" spans="1:11">
      <c r="A673" s="7">
        <v>16</v>
      </c>
      <c r="E673" s="7">
        <v>16</v>
      </c>
      <c r="F673" s="9"/>
      <c r="G673" s="191"/>
      <c r="H673" s="191"/>
      <c r="I673" s="83"/>
      <c r="J673" s="191"/>
      <c r="K673" s="191"/>
    </row>
    <row r="674" spans="1:11" s="35" customFormat="1">
      <c r="A674" s="7">
        <v>17</v>
      </c>
      <c r="B674" s="130"/>
      <c r="C674" s="8" t="s">
        <v>178</v>
      </c>
      <c r="D674" s="130"/>
      <c r="E674" s="7">
        <v>17</v>
      </c>
      <c r="F674" s="9"/>
      <c r="G674" s="191"/>
      <c r="H674" s="197">
        <v>983825</v>
      </c>
      <c r="I674" s="83"/>
      <c r="J674" s="191"/>
      <c r="K674" s="197">
        <v>1003502</v>
      </c>
    </row>
    <row r="675" spans="1:11" s="35" customFormat="1">
      <c r="A675" s="7">
        <v>18</v>
      </c>
      <c r="B675" s="130"/>
      <c r="C675" s="8"/>
      <c r="D675" s="130"/>
      <c r="E675" s="7">
        <v>18</v>
      </c>
      <c r="F675" s="9"/>
      <c r="G675" s="191"/>
      <c r="H675" s="191"/>
      <c r="I675" s="83"/>
      <c r="J675" s="191"/>
      <c r="K675" s="191"/>
    </row>
    <row r="676" spans="1:11">
      <c r="A676" s="7">
        <v>19</v>
      </c>
      <c r="C676" s="8" t="s">
        <v>179</v>
      </c>
      <c r="E676" s="7">
        <v>19</v>
      </c>
      <c r="F676" s="9"/>
      <c r="G676" s="191"/>
      <c r="H676" s="197">
        <v>747196</v>
      </c>
      <c r="I676" s="83"/>
      <c r="J676" s="191"/>
      <c r="K676" s="197">
        <v>821916</v>
      </c>
    </row>
    <row r="677" spans="1:11">
      <c r="A677" s="7">
        <v>20</v>
      </c>
      <c r="C677" s="8" t="s">
        <v>180</v>
      </c>
      <c r="E677" s="7">
        <v>20</v>
      </c>
      <c r="F677" s="9"/>
      <c r="G677" s="191"/>
      <c r="H677" s="197">
        <v>5673866</v>
      </c>
      <c r="I677" s="83"/>
      <c r="J677" s="191"/>
      <c r="K677" s="197">
        <v>6241251</v>
      </c>
    </row>
    <row r="678" spans="1:11">
      <c r="A678" s="7">
        <v>21</v>
      </c>
      <c r="C678" s="8"/>
      <c r="E678" s="7">
        <v>21</v>
      </c>
      <c r="F678" s="9"/>
      <c r="G678" s="191"/>
      <c r="H678" s="191"/>
      <c r="I678" s="83"/>
      <c r="J678" s="191"/>
      <c r="K678" s="191"/>
    </row>
    <row r="679" spans="1:11">
      <c r="A679" s="7">
        <v>22</v>
      </c>
      <c r="C679" s="8"/>
      <c r="E679" s="7">
        <v>22</v>
      </c>
      <c r="F679" s="9"/>
      <c r="G679" s="191"/>
      <c r="H679" s="191"/>
      <c r="I679" s="83"/>
      <c r="J679" s="191"/>
      <c r="K679" s="191"/>
    </row>
    <row r="680" spans="1:11">
      <c r="A680" s="7">
        <v>23</v>
      </c>
      <c r="C680" s="8" t="s">
        <v>194</v>
      </c>
      <c r="E680" s="7">
        <v>23</v>
      </c>
      <c r="F680" s="9"/>
      <c r="G680" s="191"/>
      <c r="H680" s="197"/>
      <c r="I680" s="83"/>
      <c r="J680" s="191"/>
      <c r="K680" s="197"/>
    </row>
    <row r="681" spans="1:11">
      <c r="A681" s="7">
        <v>24</v>
      </c>
      <c r="C681" s="8"/>
      <c r="E681" s="7">
        <v>24</v>
      </c>
      <c r="F681" s="9"/>
      <c r="G681" s="109"/>
      <c r="H681" s="191"/>
      <c r="I681" s="83"/>
      <c r="J681" s="99"/>
      <c r="K681" s="98"/>
    </row>
    <row r="682" spans="1:11">
      <c r="E682" s="34"/>
      <c r="F682" s="69" t="s">
        <v>6</v>
      </c>
      <c r="G682" s="20" t="s">
        <v>6</v>
      </c>
      <c r="H682" s="20" t="s">
        <v>6</v>
      </c>
      <c r="I682" s="69" t="s">
        <v>6</v>
      </c>
      <c r="J682" s="20" t="s">
        <v>6</v>
      </c>
      <c r="K682" s="20" t="s">
        <v>6</v>
      </c>
    </row>
    <row r="683" spans="1:11">
      <c r="A683" s="7">
        <v>25</v>
      </c>
      <c r="C683" s="8" t="s">
        <v>201</v>
      </c>
      <c r="E683" s="7">
        <v>25</v>
      </c>
      <c r="G683" s="185">
        <f>SUM(G672:G682)</f>
        <v>332</v>
      </c>
      <c r="H683" s="185">
        <f>SUM(H672:H682)</f>
        <v>34730573</v>
      </c>
      <c r="I683" s="95"/>
      <c r="J683" s="185">
        <f>SUM(J672:J682)</f>
        <v>338</v>
      </c>
      <c r="K683" s="185">
        <f>SUM(K672:K682)</f>
        <v>36212126</v>
      </c>
    </row>
    <row r="684" spans="1:11">
      <c r="E684" s="34"/>
      <c r="F684" s="69" t="s">
        <v>6</v>
      </c>
      <c r="G684" s="19" t="s">
        <v>6</v>
      </c>
      <c r="H684" s="20" t="s">
        <v>6</v>
      </c>
      <c r="I684" s="69" t="s">
        <v>6</v>
      </c>
      <c r="J684" s="19" t="s">
        <v>6</v>
      </c>
      <c r="K684" s="20" t="s">
        <v>6</v>
      </c>
    </row>
    <row r="685" spans="1:11">
      <c r="C685" s="130" t="s">
        <v>49</v>
      </c>
      <c r="E685" s="34"/>
      <c r="F685" s="69"/>
      <c r="G685" s="19"/>
      <c r="H685" s="20"/>
      <c r="I685" s="69"/>
      <c r="J685" s="19"/>
      <c r="K685" s="20"/>
    </row>
    <row r="687" spans="1:11">
      <c r="A687" s="8"/>
    </row>
    <row r="688" spans="1:11">
      <c r="A688" s="15" t="str">
        <f>$A$83</f>
        <v xml:space="preserve">Institution No.:  </v>
      </c>
      <c r="B688" s="35"/>
      <c r="C688" s="35"/>
      <c r="D688" s="35"/>
      <c r="E688" s="36"/>
      <c r="F688" s="35"/>
      <c r="G688" s="37"/>
      <c r="H688" s="38"/>
      <c r="I688" s="35"/>
      <c r="J688" s="37"/>
      <c r="K688" s="14" t="s">
        <v>202</v>
      </c>
    </row>
    <row r="689" spans="1:11">
      <c r="A689" s="257" t="s">
        <v>203</v>
      </c>
      <c r="B689" s="257"/>
      <c r="C689" s="257"/>
      <c r="D689" s="257"/>
      <c r="E689" s="257"/>
      <c r="F689" s="257"/>
      <c r="G689" s="257"/>
      <c r="H689" s="257"/>
      <c r="I689" s="257"/>
      <c r="J689" s="257"/>
      <c r="K689" s="257"/>
    </row>
    <row r="690" spans="1:11">
      <c r="A690" s="15" t="str">
        <f>$A$42</f>
        <v xml:space="preserve">NAME: </v>
      </c>
      <c r="C690" s="130" t="str">
        <f>$D$20</f>
        <v>University of Colorado</v>
      </c>
      <c r="F690" s="71"/>
      <c r="G690" s="65"/>
      <c r="H690" s="39"/>
      <c r="J690" s="13"/>
      <c r="K690" s="17" t="str">
        <f>$K$3</f>
        <v>Due Date: October 08, 2018</v>
      </c>
    </row>
    <row r="691" spans="1:11">
      <c r="A691" s="18" t="s">
        <v>6</v>
      </c>
      <c r="B691" s="18" t="s">
        <v>6</v>
      </c>
      <c r="C691" s="18" t="s">
        <v>6</v>
      </c>
      <c r="D691" s="18" t="s">
        <v>6</v>
      </c>
      <c r="E691" s="18" t="s">
        <v>6</v>
      </c>
      <c r="F691" s="18" t="s">
        <v>6</v>
      </c>
      <c r="G691" s="19" t="s">
        <v>6</v>
      </c>
      <c r="H691" s="20" t="s">
        <v>6</v>
      </c>
      <c r="I691" s="18" t="s">
        <v>6</v>
      </c>
      <c r="J691" s="19" t="s">
        <v>6</v>
      </c>
      <c r="K691" s="20" t="s">
        <v>6</v>
      </c>
    </row>
    <row r="692" spans="1:11">
      <c r="A692" s="21" t="s">
        <v>7</v>
      </c>
      <c r="E692" s="21" t="s">
        <v>7</v>
      </c>
      <c r="F692" s="22"/>
      <c r="G692" s="23"/>
      <c r="H692" s="24" t="str">
        <f>H655</f>
        <v>2017-18</v>
      </c>
      <c r="I692" s="22"/>
      <c r="J692" s="23"/>
      <c r="K692" s="24" t="str">
        <f>K655</f>
        <v>2018-19</v>
      </c>
    </row>
    <row r="693" spans="1:11">
      <c r="A693" s="21" t="s">
        <v>9</v>
      </c>
      <c r="C693" s="25" t="s">
        <v>51</v>
      </c>
      <c r="E693" s="21" t="s">
        <v>9</v>
      </c>
      <c r="F693" s="22"/>
      <c r="G693" s="23" t="s">
        <v>11</v>
      </c>
      <c r="H693" s="24" t="s">
        <v>12</v>
      </c>
      <c r="I693" s="22"/>
      <c r="J693" s="23" t="s">
        <v>11</v>
      </c>
      <c r="K693" s="24" t="s">
        <v>13</v>
      </c>
    </row>
    <row r="694" spans="1:11">
      <c r="A694" s="18" t="s">
        <v>6</v>
      </c>
      <c r="B694" s="18" t="s">
        <v>6</v>
      </c>
      <c r="C694" s="18" t="s">
        <v>6</v>
      </c>
      <c r="D694" s="18" t="s">
        <v>6</v>
      </c>
      <c r="E694" s="18" t="s">
        <v>6</v>
      </c>
      <c r="F694" s="18" t="s">
        <v>6</v>
      </c>
      <c r="G694" s="19" t="s">
        <v>6</v>
      </c>
      <c r="H694" s="20" t="s">
        <v>6</v>
      </c>
      <c r="I694" s="18" t="s">
        <v>6</v>
      </c>
      <c r="J694" s="19" t="s">
        <v>6</v>
      </c>
      <c r="K694" s="20" t="s">
        <v>6</v>
      </c>
    </row>
    <row r="695" spans="1:11">
      <c r="A695" s="112">
        <v>1</v>
      </c>
      <c r="B695" s="113"/>
      <c r="C695" s="113" t="s">
        <v>227</v>
      </c>
      <c r="D695" s="113"/>
      <c r="E695" s="112">
        <v>1</v>
      </c>
      <c r="F695" s="114"/>
      <c r="G695" s="115"/>
      <c r="H695" s="116"/>
      <c r="I695" s="117"/>
      <c r="J695" s="118"/>
      <c r="K695" s="119"/>
    </row>
    <row r="696" spans="1:11">
      <c r="A696" s="112">
        <v>2</v>
      </c>
      <c r="B696" s="113"/>
      <c r="C696" s="113" t="s">
        <v>227</v>
      </c>
      <c r="D696" s="113"/>
      <c r="E696" s="112">
        <v>2</v>
      </c>
      <c r="F696" s="114"/>
      <c r="G696" s="115"/>
      <c r="H696" s="116"/>
      <c r="I696" s="117"/>
      <c r="J696" s="118"/>
      <c r="K696" s="116"/>
    </row>
    <row r="697" spans="1:11">
      <c r="A697" s="112">
        <v>3</v>
      </c>
      <c r="B697" s="113"/>
      <c r="C697" s="113" t="s">
        <v>227</v>
      </c>
      <c r="D697" s="113"/>
      <c r="E697" s="112">
        <v>3</v>
      </c>
      <c r="F697" s="114"/>
      <c r="G697" s="115"/>
      <c r="H697" s="116"/>
      <c r="I697" s="117"/>
      <c r="J697" s="118"/>
      <c r="K697" s="116"/>
    </row>
    <row r="698" spans="1:11">
      <c r="A698" s="112">
        <v>4</v>
      </c>
      <c r="B698" s="113"/>
      <c r="C698" s="113" t="s">
        <v>227</v>
      </c>
      <c r="D698" s="113"/>
      <c r="E698" s="112">
        <v>4</v>
      </c>
      <c r="F698" s="114"/>
      <c r="G698" s="115"/>
      <c r="H698" s="116"/>
      <c r="I698" s="120"/>
      <c r="J698" s="118"/>
      <c r="K698" s="116"/>
    </row>
    <row r="699" spans="1:11">
      <c r="A699" s="112">
        <v>5</v>
      </c>
      <c r="B699" s="113"/>
      <c r="C699" s="113" t="s">
        <v>227</v>
      </c>
      <c r="D699" s="113"/>
      <c r="E699" s="112">
        <v>5</v>
      </c>
      <c r="F699" s="114"/>
      <c r="G699" s="118"/>
      <c r="H699" s="116"/>
      <c r="I699" s="120"/>
      <c r="J699" s="118"/>
      <c r="K699" s="116"/>
    </row>
    <row r="700" spans="1:11">
      <c r="A700" s="7">
        <v>6</v>
      </c>
      <c r="C700" s="8" t="s">
        <v>190</v>
      </c>
      <c r="E700" s="7">
        <v>6</v>
      </c>
      <c r="F700" s="9"/>
      <c r="G700" s="197">
        <v>492</v>
      </c>
      <c r="H700" s="197">
        <v>31023834</v>
      </c>
      <c r="I700" s="29"/>
      <c r="J700" s="197">
        <v>513</v>
      </c>
      <c r="K700" s="197">
        <v>31954549</v>
      </c>
    </row>
    <row r="701" spans="1:11">
      <c r="A701" s="7">
        <v>7</v>
      </c>
      <c r="C701" s="8" t="s">
        <v>191</v>
      </c>
      <c r="E701" s="7">
        <v>7</v>
      </c>
      <c r="F701" s="9"/>
      <c r="G701" s="191"/>
      <c r="H701" s="197">
        <v>11542887</v>
      </c>
      <c r="I701" s="83"/>
      <c r="J701" s="191"/>
      <c r="K701" s="197">
        <v>11889174</v>
      </c>
    </row>
    <row r="702" spans="1:11">
      <c r="A702" s="7">
        <v>8</v>
      </c>
      <c r="C702" s="8" t="s">
        <v>192</v>
      </c>
      <c r="E702" s="7">
        <v>8</v>
      </c>
      <c r="F702" s="9"/>
      <c r="G702" s="191">
        <f>SUM(G700:G701)</f>
        <v>492</v>
      </c>
      <c r="H702" s="191">
        <f>SUM(H700:H701)</f>
        <v>42566721</v>
      </c>
      <c r="I702" s="83"/>
      <c r="J702" s="191">
        <f>SUM(J700:J701)</f>
        <v>513</v>
      </c>
      <c r="K702" s="191">
        <f>SUM(K700:K701)</f>
        <v>43843723</v>
      </c>
    </row>
    <row r="703" spans="1:11">
      <c r="A703" s="7">
        <v>9</v>
      </c>
      <c r="C703" s="8"/>
      <c r="E703" s="7">
        <v>9</v>
      </c>
      <c r="F703" s="9"/>
      <c r="G703" s="191"/>
      <c r="H703" s="191"/>
      <c r="I703" s="28"/>
      <c r="J703" s="191"/>
      <c r="K703" s="191"/>
    </row>
    <row r="704" spans="1:11">
      <c r="A704" s="7">
        <v>10</v>
      </c>
      <c r="C704" s="8"/>
      <c r="E704" s="7">
        <v>10</v>
      </c>
      <c r="F704" s="9"/>
      <c r="G704" s="191"/>
      <c r="H704" s="191"/>
      <c r="I704" s="29"/>
      <c r="J704" s="191"/>
      <c r="K704" s="191"/>
    </row>
    <row r="705" spans="1:11">
      <c r="A705" s="7">
        <v>11</v>
      </c>
      <c r="C705" s="8" t="s">
        <v>174</v>
      </c>
      <c r="E705" s="7">
        <v>11</v>
      </c>
      <c r="G705" s="190">
        <v>78</v>
      </c>
      <c r="H705" s="190">
        <v>4061826</v>
      </c>
      <c r="I705" s="28"/>
      <c r="J705" s="190">
        <v>77</v>
      </c>
      <c r="K705" s="190">
        <v>4183681</v>
      </c>
    </row>
    <row r="706" spans="1:11">
      <c r="A706" s="7">
        <v>12</v>
      </c>
      <c r="C706" s="8" t="s">
        <v>175</v>
      </c>
      <c r="E706" s="7">
        <v>12</v>
      </c>
      <c r="G706" s="185"/>
      <c r="H706" s="190">
        <v>1647310</v>
      </c>
      <c r="I706" s="29"/>
      <c r="J706" s="185"/>
      <c r="K706" s="190">
        <v>1696729</v>
      </c>
    </row>
    <row r="707" spans="1:11">
      <c r="A707" s="7">
        <v>13</v>
      </c>
      <c r="C707" s="8" t="s">
        <v>193</v>
      </c>
      <c r="E707" s="7">
        <v>13</v>
      </c>
      <c r="F707" s="9"/>
      <c r="G707" s="191">
        <f>SUM(G705:G706)</f>
        <v>78</v>
      </c>
      <c r="H707" s="191">
        <f>SUM(H705:H706)</f>
        <v>5709136</v>
      </c>
      <c r="I707" s="83"/>
      <c r="J707" s="191">
        <f>SUM(J705:J706)</f>
        <v>77</v>
      </c>
      <c r="K707" s="191">
        <f>SUM(K705:K706)</f>
        <v>5880410</v>
      </c>
    </row>
    <row r="708" spans="1:11">
      <c r="A708" s="7">
        <v>14</v>
      </c>
      <c r="E708" s="7">
        <v>14</v>
      </c>
      <c r="F708" s="9"/>
      <c r="G708" s="191"/>
      <c r="H708" s="191"/>
      <c r="I708" s="83"/>
      <c r="J708" s="191"/>
      <c r="K708" s="191"/>
    </row>
    <row r="709" spans="1:11">
      <c r="A709" s="7">
        <v>15</v>
      </c>
      <c r="C709" s="8" t="s">
        <v>177</v>
      </c>
      <c r="E709" s="7">
        <v>15</v>
      </c>
      <c r="F709" s="9"/>
      <c r="G709" s="191">
        <f>G702+G707</f>
        <v>570</v>
      </c>
      <c r="H709" s="191">
        <f>H702+H707</f>
        <v>48275857</v>
      </c>
      <c r="I709" s="83"/>
      <c r="J709" s="191">
        <f>J702+J707</f>
        <v>590</v>
      </c>
      <c r="K709" s="191">
        <f>K702+K707</f>
        <v>49724133</v>
      </c>
    </row>
    <row r="710" spans="1:11">
      <c r="A710" s="7">
        <v>16</v>
      </c>
      <c r="E710" s="7">
        <v>16</v>
      </c>
      <c r="F710" s="9"/>
      <c r="G710" s="191"/>
      <c r="H710" s="191"/>
      <c r="I710" s="83"/>
      <c r="J710" s="191"/>
      <c r="K710" s="191"/>
    </row>
    <row r="711" spans="1:11" s="35" customFormat="1">
      <c r="A711" s="7">
        <v>17</v>
      </c>
      <c r="B711" s="130"/>
      <c r="C711" s="8" t="s">
        <v>178</v>
      </c>
      <c r="D711" s="130"/>
      <c r="E711" s="7">
        <v>17</v>
      </c>
      <c r="F711" s="9"/>
      <c r="G711" s="191"/>
      <c r="H711" s="197">
        <v>669340</v>
      </c>
      <c r="I711" s="83"/>
      <c r="J711" s="191"/>
      <c r="K711" s="197">
        <v>735425</v>
      </c>
    </row>
    <row r="712" spans="1:11" s="35" customFormat="1">
      <c r="A712" s="7">
        <v>18</v>
      </c>
      <c r="B712" s="130"/>
      <c r="C712" s="8"/>
      <c r="D712" s="130"/>
      <c r="E712" s="7">
        <v>18</v>
      </c>
      <c r="F712" s="9"/>
      <c r="G712" s="191"/>
      <c r="H712" s="191"/>
      <c r="I712" s="83"/>
      <c r="J712" s="191"/>
      <c r="K712" s="191"/>
    </row>
    <row r="713" spans="1:11">
      <c r="A713" s="7">
        <v>19</v>
      </c>
      <c r="C713" s="8" t="s">
        <v>179</v>
      </c>
      <c r="E713" s="7">
        <v>19</v>
      </c>
      <c r="F713" s="9"/>
      <c r="G713" s="191"/>
      <c r="H713" s="197">
        <v>413504</v>
      </c>
      <c r="I713" s="83"/>
      <c r="J713" s="191"/>
      <c r="K713" s="197">
        <v>453433</v>
      </c>
    </row>
    <row r="714" spans="1:11">
      <c r="A714" s="7">
        <v>20</v>
      </c>
      <c r="C714" s="8" t="s">
        <v>180</v>
      </c>
      <c r="E714" s="7">
        <v>20</v>
      </c>
      <c r="F714" s="9"/>
      <c r="G714" s="191"/>
      <c r="H714" s="197">
        <v>27008317</v>
      </c>
      <c r="I714" s="83"/>
      <c r="J714" s="191"/>
      <c r="K714" s="197">
        <v>29709148</v>
      </c>
    </row>
    <row r="715" spans="1:11">
      <c r="A715" s="7">
        <v>21</v>
      </c>
      <c r="C715" s="8"/>
      <c r="E715" s="7">
        <v>21</v>
      </c>
      <c r="F715" s="9"/>
      <c r="G715" s="191"/>
      <c r="H715" s="191"/>
      <c r="I715" s="83"/>
      <c r="J715" s="191"/>
      <c r="K715" s="191"/>
    </row>
    <row r="716" spans="1:11">
      <c r="A716" s="7">
        <v>22</v>
      </c>
      <c r="C716" s="8"/>
      <c r="E716" s="7">
        <v>22</v>
      </c>
      <c r="F716" s="9"/>
      <c r="G716" s="191"/>
      <c r="H716" s="191"/>
      <c r="I716" s="83"/>
      <c r="J716" s="191"/>
      <c r="K716" s="191"/>
    </row>
    <row r="717" spans="1:11">
      <c r="A717" s="7">
        <v>23</v>
      </c>
      <c r="C717" s="8" t="s">
        <v>194</v>
      </c>
      <c r="E717" s="7">
        <v>23</v>
      </c>
      <c r="F717" s="9"/>
      <c r="G717" s="191"/>
      <c r="H717" s="197">
        <v>0</v>
      </c>
      <c r="I717" s="83"/>
      <c r="J717" s="191"/>
      <c r="K717" s="197"/>
    </row>
    <row r="718" spans="1:11">
      <c r="A718" s="7">
        <v>24</v>
      </c>
      <c r="C718" s="8"/>
      <c r="E718" s="7">
        <v>24</v>
      </c>
      <c r="F718" s="9"/>
      <c r="G718" s="109"/>
      <c r="H718" s="191"/>
      <c r="I718" s="83"/>
      <c r="J718" s="191"/>
      <c r="K718" s="191"/>
    </row>
    <row r="719" spans="1:11">
      <c r="E719" s="34"/>
      <c r="F719" s="69" t="s">
        <v>6</v>
      </c>
      <c r="G719" s="20" t="s">
        <v>6</v>
      </c>
      <c r="H719" s="20" t="s">
        <v>6</v>
      </c>
      <c r="I719" s="69" t="s">
        <v>6</v>
      </c>
      <c r="J719" s="20" t="s">
        <v>6</v>
      </c>
      <c r="K719" s="20" t="s">
        <v>6</v>
      </c>
    </row>
    <row r="720" spans="1:11">
      <c r="A720" s="7">
        <v>25</v>
      </c>
      <c r="C720" s="8" t="s">
        <v>204</v>
      </c>
      <c r="E720" s="7">
        <v>25</v>
      </c>
      <c r="G720" s="185">
        <f>SUM(G709:G719)</f>
        <v>570</v>
      </c>
      <c r="H720" s="185">
        <f>SUM(H709:H719)</f>
        <v>76367018</v>
      </c>
      <c r="I720" s="95"/>
      <c r="J720" s="185">
        <f>SUM(J709:J719)</f>
        <v>590</v>
      </c>
      <c r="K720" s="185">
        <f>SUM(K709:K719)</f>
        <v>80622139</v>
      </c>
    </row>
    <row r="721" spans="1:11">
      <c r="E721" s="34"/>
      <c r="F721" s="69" t="s">
        <v>6</v>
      </c>
      <c r="G721" s="19" t="s">
        <v>6</v>
      </c>
      <c r="H721" s="20" t="s">
        <v>6</v>
      </c>
      <c r="I721" s="69" t="s">
        <v>6</v>
      </c>
      <c r="J721" s="19" t="s">
        <v>6</v>
      </c>
      <c r="K721" s="20" t="s">
        <v>6</v>
      </c>
    </row>
    <row r="722" spans="1:11">
      <c r="C722" s="130" t="s">
        <v>49</v>
      </c>
    </row>
    <row r="725" spans="1:11">
      <c r="A725" s="15" t="str">
        <f>$A$83</f>
        <v xml:space="preserve">Institution No.:  </v>
      </c>
      <c r="B725" s="35"/>
      <c r="C725" s="35"/>
      <c r="D725" s="35"/>
      <c r="E725" s="36"/>
      <c r="F725" s="35"/>
      <c r="G725" s="37"/>
      <c r="H725" s="38"/>
      <c r="I725" s="35"/>
      <c r="J725" s="37"/>
      <c r="K725" s="14" t="s">
        <v>205</v>
      </c>
    </row>
    <row r="726" spans="1:11">
      <c r="A726" s="257" t="s">
        <v>206</v>
      </c>
      <c r="B726" s="257"/>
      <c r="C726" s="257"/>
      <c r="D726" s="257"/>
      <c r="E726" s="257"/>
      <c r="F726" s="257"/>
      <c r="G726" s="257"/>
      <c r="H726" s="257"/>
      <c r="I726" s="257"/>
      <c r="J726" s="257"/>
      <c r="K726" s="257"/>
    </row>
    <row r="727" spans="1:11">
      <c r="A727" s="15" t="str">
        <f>$A$42</f>
        <v xml:space="preserve">NAME: </v>
      </c>
      <c r="C727" s="130" t="str">
        <f>$D$20</f>
        <v>University of Colorado</v>
      </c>
      <c r="F727" s="71"/>
      <c r="G727" s="65"/>
      <c r="H727" s="66"/>
      <c r="J727" s="13"/>
      <c r="K727" s="17" t="str">
        <f>$K$3</f>
        <v>Due Date: October 08, 2018</v>
      </c>
    </row>
    <row r="728" spans="1:11">
      <c r="A728" s="18" t="s">
        <v>6</v>
      </c>
      <c r="B728" s="18" t="s">
        <v>6</v>
      </c>
      <c r="C728" s="18" t="s">
        <v>6</v>
      </c>
      <c r="D728" s="18" t="s">
        <v>6</v>
      </c>
      <c r="E728" s="18" t="s">
        <v>6</v>
      </c>
      <c r="F728" s="18" t="s">
        <v>6</v>
      </c>
      <c r="G728" s="19" t="s">
        <v>6</v>
      </c>
      <c r="H728" s="20" t="s">
        <v>6</v>
      </c>
      <c r="I728" s="18" t="s">
        <v>6</v>
      </c>
      <c r="J728" s="19" t="s">
        <v>6</v>
      </c>
      <c r="K728" s="20" t="s">
        <v>6</v>
      </c>
    </row>
    <row r="729" spans="1:11">
      <c r="A729" s="21" t="s">
        <v>7</v>
      </c>
      <c r="E729" s="21" t="s">
        <v>7</v>
      </c>
      <c r="F729" s="22"/>
      <c r="G729" s="23"/>
      <c r="H729" s="24" t="str">
        <f>H692</f>
        <v>2017-18</v>
      </c>
      <c r="I729" s="22"/>
      <c r="J729" s="23"/>
      <c r="K729" s="24" t="str">
        <f>K692</f>
        <v>2018-19</v>
      </c>
    </row>
    <row r="730" spans="1:11">
      <c r="A730" s="21" t="s">
        <v>9</v>
      </c>
      <c r="C730" s="25" t="s">
        <v>51</v>
      </c>
      <c r="E730" s="21" t="s">
        <v>9</v>
      </c>
      <c r="F730" s="22"/>
      <c r="G730" s="23" t="s">
        <v>11</v>
      </c>
      <c r="H730" s="24" t="s">
        <v>12</v>
      </c>
      <c r="I730" s="22"/>
      <c r="J730" s="23" t="s">
        <v>11</v>
      </c>
      <c r="K730" s="24" t="s">
        <v>13</v>
      </c>
    </row>
    <row r="731" spans="1:11">
      <c r="A731" s="18" t="s">
        <v>6</v>
      </c>
      <c r="B731" s="18" t="s">
        <v>6</v>
      </c>
      <c r="C731" s="18" t="s">
        <v>6</v>
      </c>
      <c r="D731" s="18" t="s">
        <v>6</v>
      </c>
      <c r="E731" s="18" t="s">
        <v>6</v>
      </c>
      <c r="F731" s="18" t="s">
        <v>6</v>
      </c>
      <c r="G731" s="19"/>
      <c r="H731" s="20"/>
      <c r="I731" s="18"/>
      <c r="J731" s="19"/>
      <c r="K731" s="20"/>
    </row>
    <row r="732" spans="1:11">
      <c r="A732" s="112">
        <v>1</v>
      </c>
      <c r="B732" s="113"/>
      <c r="C732" s="113" t="s">
        <v>227</v>
      </c>
      <c r="D732" s="113"/>
      <c r="E732" s="112">
        <v>1</v>
      </c>
      <c r="F732" s="114"/>
      <c r="G732" s="115"/>
      <c r="H732" s="116"/>
      <c r="I732" s="117"/>
      <c r="J732" s="118"/>
      <c r="K732" s="119"/>
    </row>
    <row r="733" spans="1:11">
      <c r="A733" s="112">
        <v>2</v>
      </c>
      <c r="B733" s="113"/>
      <c r="C733" s="113" t="s">
        <v>227</v>
      </c>
      <c r="D733" s="113"/>
      <c r="E733" s="112">
        <v>2</v>
      </c>
      <c r="F733" s="114"/>
      <c r="G733" s="115"/>
      <c r="H733" s="116"/>
      <c r="I733" s="117"/>
      <c r="J733" s="118"/>
      <c r="K733" s="116"/>
    </row>
    <row r="734" spans="1:11">
      <c r="A734" s="112">
        <v>3</v>
      </c>
      <c r="B734" s="113"/>
      <c r="C734" s="113" t="s">
        <v>227</v>
      </c>
      <c r="D734" s="113"/>
      <c r="E734" s="112">
        <v>3</v>
      </c>
      <c r="F734" s="114"/>
      <c r="G734" s="115"/>
      <c r="H734" s="116"/>
      <c r="I734" s="117"/>
      <c r="J734" s="118"/>
      <c r="K734" s="116"/>
    </row>
    <row r="735" spans="1:11">
      <c r="A735" s="112">
        <v>4</v>
      </c>
      <c r="B735" s="113"/>
      <c r="C735" s="113" t="s">
        <v>227</v>
      </c>
      <c r="D735" s="113"/>
      <c r="E735" s="112">
        <v>4</v>
      </c>
      <c r="F735" s="114"/>
      <c r="G735" s="115"/>
      <c r="H735" s="116"/>
      <c r="I735" s="120"/>
      <c r="J735" s="118"/>
      <c r="K735" s="116"/>
    </row>
    <row r="736" spans="1:11">
      <c r="A736" s="112">
        <v>5</v>
      </c>
      <c r="B736" s="113"/>
      <c r="C736" s="113" t="s">
        <v>227</v>
      </c>
      <c r="D736" s="113"/>
      <c r="E736" s="112">
        <v>5</v>
      </c>
      <c r="F736" s="114"/>
      <c r="G736" s="115"/>
      <c r="H736" s="116"/>
      <c r="I736" s="120"/>
      <c r="J736" s="118"/>
      <c r="K736" s="116"/>
    </row>
    <row r="737" spans="1:11">
      <c r="A737" s="7">
        <v>6</v>
      </c>
      <c r="C737" s="8" t="s">
        <v>190</v>
      </c>
      <c r="E737" s="7">
        <v>6</v>
      </c>
      <c r="F737" s="9"/>
      <c r="G737" s="197">
        <v>129</v>
      </c>
      <c r="H737" s="197">
        <v>10244212</v>
      </c>
      <c r="I737" s="29"/>
      <c r="J737" s="197">
        <v>132</v>
      </c>
      <c r="K737" s="197">
        <v>10551538</v>
      </c>
    </row>
    <row r="738" spans="1:11">
      <c r="A738" s="7">
        <v>7</v>
      </c>
      <c r="C738" s="8" t="s">
        <v>191</v>
      </c>
      <c r="E738" s="7">
        <v>7</v>
      </c>
      <c r="F738" s="9"/>
      <c r="G738" s="191"/>
      <c r="H738" s="197">
        <v>3821890</v>
      </c>
      <c r="I738" s="83"/>
      <c r="J738" s="191"/>
      <c r="K738" s="197">
        <v>3936547</v>
      </c>
    </row>
    <row r="739" spans="1:11">
      <c r="A739" s="7">
        <v>8</v>
      </c>
      <c r="C739" s="8" t="s">
        <v>192</v>
      </c>
      <c r="E739" s="7">
        <v>8</v>
      </c>
      <c r="F739" s="9"/>
      <c r="G739" s="191">
        <f>SUM(G737:G738)</f>
        <v>129</v>
      </c>
      <c r="H739" s="191">
        <f>SUM(H737:H738)</f>
        <v>14066102</v>
      </c>
      <c r="I739" s="83"/>
      <c r="J739" s="191">
        <f>SUM(J737:J738)</f>
        <v>132</v>
      </c>
      <c r="K739" s="191">
        <f>SUM(K737:K738)</f>
        <v>14488085</v>
      </c>
    </row>
    <row r="740" spans="1:11">
      <c r="A740" s="7">
        <v>9</v>
      </c>
      <c r="C740" s="8"/>
      <c r="E740" s="7">
        <v>9</v>
      </c>
      <c r="F740" s="9"/>
      <c r="G740" s="191"/>
      <c r="H740" s="191"/>
      <c r="I740" s="28"/>
      <c r="J740" s="191"/>
      <c r="K740" s="191"/>
    </row>
    <row r="741" spans="1:11">
      <c r="A741" s="7">
        <v>10</v>
      </c>
      <c r="C741" s="8"/>
      <c r="E741" s="7">
        <v>10</v>
      </c>
      <c r="F741" s="9"/>
      <c r="G741" s="191"/>
      <c r="H741" s="191"/>
      <c r="I741" s="29"/>
      <c r="J741" s="191"/>
      <c r="K741" s="191"/>
    </row>
    <row r="742" spans="1:11">
      <c r="A742" s="7">
        <v>11</v>
      </c>
      <c r="C742" s="8" t="s">
        <v>174</v>
      </c>
      <c r="E742" s="7">
        <v>11</v>
      </c>
      <c r="G742" s="190">
        <v>417</v>
      </c>
      <c r="H742" s="190">
        <v>20661079</v>
      </c>
      <c r="I742" s="28"/>
      <c r="J742" s="190">
        <v>420</v>
      </c>
      <c r="K742" s="190">
        <v>21280911</v>
      </c>
    </row>
    <row r="743" spans="1:11">
      <c r="A743" s="7">
        <v>12</v>
      </c>
      <c r="C743" s="8" t="s">
        <v>175</v>
      </c>
      <c r="E743" s="7">
        <v>12</v>
      </c>
      <c r="G743" s="185"/>
      <c r="H743" s="190">
        <v>7884570</v>
      </c>
      <c r="I743" s="29"/>
      <c r="J743" s="185"/>
      <c r="K743" s="190">
        <v>8121107</v>
      </c>
    </row>
    <row r="744" spans="1:11">
      <c r="A744" s="7">
        <v>13</v>
      </c>
      <c r="C744" s="8" t="s">
        <v>193</v>
      </c>
      <c r="E744" s="7">
        <v>13</v>
      </c>
      <c r="F744" s="9"/>
      <c r="G744" s="191">
        <f>SUM(G742:G743)</f>
        <v>417</v>
      </c>
      <c r="H744" s="191">
        <f>SUM(H742:H743)</f>
        <v>28545649</v>
      </c>
      <c r="I744" s="83"/>
      <c r="J744" s="191">
        <f>SUM(J742:J743)</f>
        <v>420</v>
      </c>
      <c r="K744" s="191">
        <f>SUM(K742:K743)</f>
        <v>29402018</v>
      </c>
    </row>
    <row r="745" spans="1:11">
      <c r="A745" s="7">
        <v>14</v>
      </c>
      <c r="E745" s="7">
        <v>14</v>
      </c>
      <c r="F745" s="9"/>
      <c r="G745" s="191"/>
      <c r="H745" s="191"/>
      <c r="I745" s="83"/>
      <c r="J745" s="191"/>
      <c r="K745" s="191"/>
    </row>
    <row r="746" spans="1:11" ht="24.75" customHeight="1">
      <c r="A746" s="7">
        <v>15</v>
      </c>
      <c r="C746" s="8" t="s">
        <v>177</v>
      </c>
      <c r="E746" s="7">
        <v>15</v>
      </c>
      <c r="F746" s="9"/>
      <c r="G746" s="191">
        <f>G739+G744</f>
        <v>546</v>
      </c>
      <c r="H746" s="191">
        <f>H739+H744</f>
        <v>42611751</v>
      </c>
      <c r="I746" s="83"/>
      <c r="J746" s="191">
        <f>J739+J744</f>
        <v>552</v>
      </c>
      <c r="K746" s="191">
        <f>K739+K744</f>
        <v>43890103</v>
      </c>
    </row>
    <row r="747" spans="1:11" s="80" customFormat="1">
      <c r="A747" s="7">
        <v>16</v>
      </c>
      <c r="B747" s="130"/>
      <c r="C747" s="130"/>
      <c r="D747" s="130"/>
      <c r="E747" s="7">
        <v>16</v>
      </c>
      <c r="F747" s="9"/>
      <c r="G747" s="191"/>
      <c r="H747" s="191"/>
      <c r="I747" s="83"/>
      <c r="J747" s="191"/>
      <c r="K747" s="191"/>
    </row>
    <row r="748" spans="1:11">
      <c r="A748" s="7">
        <v>17</v>
      </c>
      <c r="C748" s="8" t="s">
        <v>178</v>
      </c>
      <c r="E748" s="7">
        <v>17</v>
      </c>
      <c r="F748" s="9"/>
      <c r="G748" s="191"/>
      <c r="H748" s="197">
        <v>441203</v>
      </c>
      <c r="I748" s="83"/>
      <c r="J748" s="191"/>
      <c r="K748" s="197">
        <v>454439</v>
      </c>
    </row>
    <row r="749" spans="1:11">
      <c r="A749" s="7">
        <v>18</v>
      </c>
      <c r="C749" s="8"/>
      <c r="E749" s="7">
        <v>18</v>
      </c>
      <c r="F749" s="9"/>
      <c r="G749" s="191"/>
      <c r="H749" s="191"/>
      <c r="I749" s="83"/>
      <c r="J749" s="191"/>
      <c r="K749" s="191"/>
    </row>
    <row r="750" spans="1:11" s="35" customFormat="1">
      <c r="A750" s="7">
        <v>19</v>
      </c>
      <c r="B750" s="130"/>
      <c r="C750" s="8" t="s">
        <v>179</v>
      </c>
      <c r="D750" s="130"/>
      <c r="E750" s="7">
        <v>19</v>
      </c>
      <c r="F750" s="9"/>
      <c r="G750" s="191"/>
      <c r="H750" s="197">
        <v>186098</v>
      </c>
      <c r="I750" s="83"/>
      <c r="J750" s="191"/>
      <c r="K750" s="197">
        <v>191681</v>
      </c>
    </row>
    <row r="751" spans="1:11" s="35" customFormat="1">
      <c r="A751" s="7">
        <v>20</v>
      </c>
      <c r="B751" s="130"/>
      <c r="C751" s="8" t="s">
        <v>180</v>
      </c>
      <c r="D751" s="130"/>
      <c r="E751" s="7">
        <v>20</v>
      </c>
      <c r="F751" s="9"/>
      <c r="G751" s="191"/>
      <c r="H751" s="197">
        <v>12122016</v>
      </c>
      <c r="I751" s="83"/>
      <c r="J751" s="191"/>
      <c r="K751" s="197">
        <v>13334218</v>
      </c>
    </row>
    <row r="752" spans="1:11">
      <c r="A752" s="7">
        <v>21</v>
      </c>
      <c r="C752" s="8" t="s">
        <v>225</v>
      </c>
      <c r="E752" s="7">
        <v>21</v>
      </c>
      <c r="F752" s="9"/>
      <c r="G752" s="191"/>
      <c r="H752" s="197">
        <v>22305835</v>
      </c>
      <c r="I752" s="83"/>
      <c r="J752" s="191"/>
      <c r="K752" s="197">
        <v>23518692</v>
      </c>
    </row>
    <row r="753" spans="1:11">
      <c r="A753" s="7">
        <v>22</v>
      </c>
      <c r="C753" s="8"/>
      <c r="E753" s="7">
        <v>22</v>
      </c>
      <c r="F753" s="9"/>
      <c r="G753" s="191"/>
      <c r="H753" s="191"/>
      <c r="I753" s="83"/>
      <c r="J753" s="191"/>
      <c r="K753" s="191"/>
    </row>
    <row r="754" spans="1:11">
      <c r="A754" s="7">
        <v>23</v>
      </c>
      <c r="C754" s="8" t="s">
        <v>194</v>
      </c>
      <c r="E754" s="7">
        <v>23</v>
      </c>
      <c r="F754" s="9"/>
      <c r="G754" s="191"/>
      <c r="H754" s="197">
        <v>0</v>
      </c>
      <c r="I754" s="83"/>
      <c r="J754" s="191"/>
      <c r="K754" s="197"/>
    </row>
    <row r="755" spans="1:11">
      <c r="A755" s="7">
        <v>24</v>
      </c>
      <c r="C755" s="8"/>
      <c r="E755" s="7">
        <v>24</v>
      </c>
      <c r="F755" s="9"/>
      <c r="G755" s="109"/>
      <c r="H755" s="98"/>
      <c r="I755" s="83"/>
      <c r="J755" s="191"/>
      <c r="K755" s="191"/>
    </row>
    <row r="756" spans="1:11">
      <c r="E756" s="34"/>
      <c r="F756" s="69" t="s">
        <v>6</v>
      </c>
      <c r="G756" s="20" t="s">
        <v>6</v>
      </c>
      <c r="H756" s="20" t="s">
        <v>6</v>
      </c>
      <c r="I756" s="69" t="s">
        <v>6</v>
      </c>
      <c r="J756" s="20" t="s">
        <v>6</v>
      </c>
      <c r="K756" s="20" t="s">
        <v>6</v>
      </c>
    </row>
    <row r="757" spans="1:11">
      <c r="A757" s="7">
        <v>25</v>
      </c>
      <c r="C757" s="8" t="s">
        <v>207</v>
      </c>
      <c r="E757" s="7">
        <v>25</v>
      </c>
      <c r="G757" s="185">
        <f>SUM(G746:G756)</f>
        <v>546</v>
      </c>
      <c r="H757" s="185">
        <f>SUM(H746:H756)</f>
        <v>77666903</v>
      </c>
      <c r="I757" s="95"/>
      <c r="J757" s="185">
        <f>SUM(J746:J756)</f>
        <v>552</v>
      </c>
      <c r="K757" s="185">
        <f>SUM(K746:K756)</f>
        <v>81389133</v>
      </c>
    </row>
    <row r="758" spans="1:11">
      <c r="E758" s="34"/>
      <c r="F758" s="69" t="s">
        <v>6</v>
      </c>
      <c r="G758" s="19" t="s">
        <v>6</v>
      </c>
      <c r="H758" s="20" t="s">
        <v>6</v>
      </c>
      <c r="I758" s="69" t="s">
        <v>6</v>
      </c>
      <c r="J758" s="19" t="s">
        <v>6</v>
      </c>
      <c r="K758" s="20" t="s">
        <v>6</v>
      </c>
    </row>
    <row r="759" spans="1:11">
      <c r="C759" s="130" t="s">
        <v>49</v>
      </c>
      <c r="E759" s="34"/>
      <c r="F759" s="69"/>
      <c r="G759" s="19"/>
      <c r="H759" s="20"/>
      <c r="I759" s="69"/>
      <c r="J759" s="19"/>
      <c r="K759" s="20"/>
    </row>
    <row r="761" spans="1:11">
      <c r="A761" s="8"/>
    </row>
    <row r="762" spans="1:11">
      <c r="A762" s="15" t="str">
        <f>$A$83</f>
        <v xml:space="preserve">Institution No.:  </v>
      </c>
      <c r="B762" s="35"/>
      <c r="C762" s="35"/>
      <c r="D762" s="35"/>
      <c r="E762" s="36"/>
      <c r="F762" s="35"/>
      <c r="G762" s="37"/>
      <c r="H762" s="38"/>
      <c r="I762" s="35"/>
      <c r="J762" s="37"/>
      <c r="K762" s="14" t="s">
        <v>208</v>
      </c>
    </row>
    <row r="763" spans="1:11">
      <c r="A763" s="257" t="s">
        <v>209</v>
      </c>
      <c r="B763" s="257"/>
      <c r="C763" s="257"/>
      <c r="D763" s="257"/>
      <c r="E763" s="257"/>
      <c r="F763" s="257"/>
      <c r="G763" s="257"/>
      <c r="H763" s="257"/>
      <c r="I763" s="257"/>
      <c r="J763" s="257"/>
      <c r="K763" s="257"/>
    </row>
    <row r="764" spans="1:11">
      <c r="A764" s="15" t="str">
        <f>$A$42</f>
        <v xml:space="preserve">NAME: </v>
      </c>
      <c r="C764" s="130" t="str">
        <f>$D$20</f>
        <v>University of Colorado</v>
      </c>
      <c r="F764" s="71"/>
      <c r="G764" s="65"/>
      <c r="H764" s="66"/>
      <c r="J764" s="13"/>
      <c r="K764" s="17" t="str">
        <f>$K$3</f>
        <v>Due Date: October 08, 2018</v>
      </c>
    </row>
    <row r="765" spans="1:11">
      <c r="A765" s="18" t="s">
        <v>6</v>
      </c>
      <c r="B765" s="18" t="s">
        <v>6</v>
      </c>
      <c r="C765" s="18" t="s">
        <v>6</v>
      </c>
      <c r="D765" s="18" t="s">
        <v>6</v>
      </c>
      <c r="E765" s="18" t="s">
        <v>6</v>
      </c>
      <c r="F765" s="18" t="s">
        <v>6</v>
      </c>
      <c r="G765" s="19" t="s">
        <v>6</v>
      </c>
      <c r="H765" s="20" t="s">
        <v>6</v>
      </c>
      <c r="I765" s="18" t="s">
        <v>6</v>
      </c>
      <c r="J765" s="19" t="s">
        <v>6</v>
      </c>
      <c r="K765" s="20" t="s">
        <v>6</v>
      </c>
    </row>
    <row r="766" spans="1:11">
      <c r="A766" s="21" t="s">
        <v>7</v>
      </c>
      <c r="E766" s="21" t="s">
        <v>7</v>
      </c>
      <c r="F766" s="22"/>
      <c r="G766" s="23"/>
      <c r="H766" s="24" t="str">
        <f>+H729</f>
        <v>2017-18</v>
      </c>
      <c r="I766" s="22"/>
      <c r="J766" s="23"/>
      <c r="K766" s="24" t="str">
        <f>+K729</f>
        <v>2018-19</v>
      </c>
    </row>
    <row r="767" spans="1:11">
      <c r="A767" s="21" t="s">
        <v>9</v>
      </c>
      <c r="C767" s="25" t="s">
        <v>51</v>
      </c>
      <c r="E767" s="21" t="s">
        <v>9</v>
      </c>
      <c r="G767" s="13"/>
      <c r="H767" s="24" t="s">
        <v>12</v>
      </c>
      <c r="J767" s="13"/>
      <c r="K767" s="24" t="s">
        <v>13</v>
      </c>
    </row>
    <row r="768" spans="1:11">
      <c r="A768" s="18" t="s">
        <v>6</v>
      </c>
      <c r="B768" s="18" t="s">
        <v>6</v>
      </c>
      <c r="C768" s="18" t="s">
        <v>6</v>
      </c>
      <c r="D768" s="18" t="s">
        <v>6</v>
      </c>
      <c r="E768" s="18" t="s">
        <v>6</v>
      </c>
      <c r="F768" s="18" t="s">
        <v>6</v>
      </c>
      <c r="G768" s="19" t="s">
        <v>6</v>
      </c>
      <c r="H768" s="20" t="s">
        <v>6</v>
      </c>
      <c r="I768" s="18" t="s">
        <v>6</v>
      </c>
      <c r="J768" s="19" t="s">
        <v>6</v>
      </c>
      <c r="K768" s="20" t="s">
        <v>6</v>
      </c>
    </row>
    <row r="769" spans="1:16">
      <c r="A769" s="7">
        <v>1</v>
      </c>
      <c r="C769" s="8" t="s">
        <v>210</v>
      </c>
      <c r="E769" s="7">
        <v>1</v>
      </c>
      <c r="F769" s="9"/>
      <c r="G769" s="105"/>
      <c r="H769" s="145">
        <v>80111140</v>
      </c>
      <c r="I769" s="105"/>
      <c r="J769" s="105"/>
      <c r="K769" s="145">
        <v>85318364</v>
      </c>
    </row>
    <row r="770" spans="1:16">
      <c r="A770" s="7">
        <f t="shared" ref="A770:A787" si="3">(A769+1)</f>
        <v>2</v>
      </c>
      <c r="C770" s="9"/>
      <c r="E770" s="7">
        <f t="shared" ref="E770:E787" si="4">(E769+1)</f>
        <v>2</v>
      </c>
      <c r="F770" s="9"/>
      <c r="G770" s="10"/>
      <c r="H770" s="11"/>
      <c r="I770" s="9"/>
      <c r="J770" s="10"/>
      <c r="K770" s="11"/>
    </row>
    <row r="771" spans="1:16">
      <c r="A771" s="7">
        <f t="shared" si="3"/>
        <v>3</v>
      </c>
      <c r="C771" s="9"/>
      <c r="E771" s="7">
        <f t="shared" si="4"/>
        <v>3</v>
      </c>
      <c r="F771" s="9"/>
      <c r="G771" s="10"/>
      <c r="H771" s="11"/>
      <c r="I771" s="9"/>
      <c r="J771" s="10"/>
      <c r="K771" s="11"/>
      <c r="P771" s="130" t="s">
        <v>38</v>
      </c>
    </row>
    <row r="772" spans="1:16">
      <c r="A772" s="7">
        <f t="shared" si="3"/>
        <v>4</v>
      </c>
      <c r="C772" s="9"/>
      <c r="E772" s="7">
        <f t="shared" si="4"/>
        <v>4</v>
      </c>
      <c r="F772" s="9"/>
      <c r="G772" s="10"/>
      <c r="H772" s="11"/>
      <c r="I772" s="9"/>
      <c r="J772" s="10"/>
      <c r="K772" s="11"/>
    </row>
    <row r="773" spans="1:16">
      <c r="A773" s="7">
        <f t="shared" si="3"/>
        <v>5</v>
      </c>
      <c r="C773" s="9"/>
      <c r="E773" s="7">
        <f t="shared" si="4"/>
        <v>5</v>
      </c>
      <c r="F773" s="9"/>
      <c r="G773" s="10"/>
      <c r="H773" s="11"/>
      <c r="I773" s="9"/>
      <c r="J773" s="10"/>
      <c r="K773" s="11"/>
    </row>
    <row r="774" spans="1:16">
      <c r="A774" s="7">
        <f t="shared" si="3"/>
        <v>6</v>
      </c>
      <c r="C774" s="9"/>
      <c r="E774" s="7">
        <f t="shared" si="4"/>
        <v>6</v>
      </c>
      <c r="F774" s="9"/>
      <c r="G774" s="10"/>
      <c r="H774" s="11"/>
      <c r="I774" s="9"/>
      <c r="J774" s="10"/>
      <c r="K774" s="11"/>
    </row>
    <row r="775" spans="1:16">
      <c r="A775" s="7">
        <f t="shared" si="3"/>
        <v>7</v>
      </c>
      <c r="C775" s="9"/>
      <c r="E775" s="7">
        <f t="shared" si="4"/>
        <v>7</v>
      </c>
      <c r="F775" s="9"/>
      <c r="G775" s="10"/>
      <c r="H775" s="11"/>
      <c r="I775" s="9"/>
      <c r="J775" s="10"/>
      <c r="K775" s="11"/>
    </row>
    <row r="776" spans="1:16">
      <c r="A776" s="7">
        <f t="shared" si="3"/>
        <v>8</v>
      </c>
      <c r="C776" s="9"/>
      <c r="E776" s="7">
        <f t="shared" si="4"/>
        <v>8</v>
      </c>
      <c r="F776" s="9"/>
      <c r="G776" s="10"/>
      <c r="H776" s="11"/>
      <c r="I776" s="9"/>
      <c r="J776" s="10"/>
      <c r="K776" s="11"/>
    </row>
    <row r="777" spans="1:16">
      <c r="A777" s="7">
        <f t="shared" si="3"/>
        <v>9</v>
      </c>
      <c r="C777" s="9"/>
      <c r="E777" s="7">
        <f t="shared" si="4"/>
        <v>9</v>
      </c>
      <c r="F777" s="9"/>
      <c r="G777" s="10"/>
      <c r="H777" s="11"/>
      <c r="I777" s="9"/>
      <c r="J777" s="10"/>
      <c r="K777" s="11"/>
    </row>
    <row r="778" spans="1:16">
      <c r="A778" s="7">
        <f t="shared" si="3"/>
        <v>10</v>
      </c>
      <c r="C778" s="9"/>
      <c r="E778" s="7">
        <f t="shared" si="4"/>
        <v>10</v>
      </c>
      <c r="F778" s="9"/>
      <c r="G778" s="10"/>
      <c r="H778" s="11"/>
      <c r="I778" s="9"/>
      <c r="J778" s="10"/>
      <c r="K778" s="11"/>
    </row>
    <row r="779" spans="1:16">
      <c r="A779" s="7">
        <f t="shared" si="3"/>
        <v>11</v>
      </c>
      <c r="C779" s="9"/>
      <c r="E779" s="7">
        <f t="shared" si="4"/>
        <v>11</v>
      </c>
      <c r="G779" s="10"/>
      <c r="H779" s="11"/>
      <c r="I779" s="9"/>
      <c r="J779" s="10"/>
      <c r="K779" s="11"/>
    </row>
    <row r="780" spans="1:16">
      <c r="A780" s="7">
        <f t="shared" si="3"/>
        <v>12</v>
      </c>
      <c r="C780" s="9"/>
      <c r="E780" s="7">
        <f t="shared" si="4"/>
        <v>12</v>
      </c>
      <c r="G780" s="10"/>
      <c r="H780" s="11"/>
      <c r="I780" s="9"/>
      <c r="J780" s="10"/>
      <c r="K780" s="11"/>
    </row>
    <row r="781" spans="1:16">
      <c r="A781" s="7">
        <f t="shared" si="3"/>
        <v>13</v>
      </c>
      <c r="C781" s="9"/>
      <c r="E781" s="7">
        <f t="shared" si="4"/>
        <v>13</v>
      </c>
      <c r="F781" s="9"/>
      <c r="G781" s="10"/>
      <c r="H781" s="11"/>
      <c r="I781" s="9"/>
      <c r="J781" s="10"/>
      <c r="K781" s="11"/>
    </row>
    <row r="782" spans="1:16">
      <c r="A782" s="7">
        <f t="shared" si="3"/>
        <v>14</v>
      </c>
      <c r="C782" s="9"/>
      <c r="E782" s="7">
        <f t="shared" si="4"/>
        <v>14</v>
      </c>
      <c r="F782" s="9"/>
      <c r="G782" s="10"/>
      <c r="H782" s="11"/>
      <c r="I782" s="9"/>
      <c r="J782" s="10"/>
      <c r="K782" s="11"/>
    </row>
    <row r="783" spans="1:16">
      <c r="A783" s="7">
        <f t="shared" si="3"/>
        <v>15</v>
      </c>
      <c r="C783" s="9"/>
      <c r="E783" s="7">
        <f t="shared" si="4"/>
        <v>15</v>
      </c>
      <c r="F783" s="9"/>
      <c r="G783" s="10"/>
      <c r="H783" s="11"/>
      <c r="I783" s="9"/>
      <c r="J783" s="10"/>
      <c r="K783" s="11"/>
    </row>
    <row r="784" spans="1:16">
      <c r="A784" s="7">
        <f t="shared" si="3"/>
        <v>16</v>
      </c>
      <c r="C784" s="9"/>
      <c r="E784" s="7">
        <f t="shared" si="4"/>
        <v>16</v>
      </c>
      <c r="F784" s="9"/>
      <c r="G784" s="10"/>
      <c r="H784" s="11"/>
      <c r="I784" s="9"/>
      <c r="J784" s="10"/>
      <c r="K784" s="11"/>
    </row>
    <row r="785" spans="1:11">
      <c r="A785" s="7">
        <f t="shared" si="3"/>
        <v>17</v>
      </c>
      <c r="C785" s="9"/>
      <c r="E785" s="7">
        <f t="shared" si="4"/>
        <v>17</v>
      </c>
      <c r="F785" s="9"/>
      <c r="G785" s="10"/>
      <c r="H785" s="11"/>
      <c r="I785" s="9"/>
      <c r="J785" s="10"/>
      <c r="K785" s="11"/>
    </row>
    <row r="786" spans="1:11">
      <c r="A786" s="7">
        <f t="shared" si="3"/>
        <v>18</v>
      </c>
      <c r="C786" s="9"/>
      <c r="E786" s="7">
        <f t="shared" si="4"/>
        <v>18</v>
      </c>
      <c r="F786" s="9"/>
      <c r="G786" s="10"/>
      <c r="H786" s="11"/>
      <c r="I786" s="9"/>
      <c r="J786" s="10"/>
      <c r="K786" s="11"/>
    </row>
    <row r="787" spans="1:11">
      <c r="A787" s="7">
        <f t="shared" si="3"/>
        <v>19</v>
      </c>
      <c r="C787" s="9"/>
      <c r="E787" s="7">
        <f t="shared" si="4"/>
        <v>19</v>
      </c>
      <c r="F787" s="9"/>
      <c r="G787" s="10"/>
      <c r="H787" s="11"/>
      <c r="I787" s="9"/>
      <c r="J787" s="10"/>
      <c r="K787" s="11"/>
    </row>
    <row r="788" spans="1:11">
      <c r="A788" s="7">
        <v>20</v>
      </c>
      <c r="E788" s="7">
        <v>20</v>
      </c>
      <c r="F788" s="69"/>
      <c r="G788" s="19"/>
      <c r="H788" s="20"/>
      <c r="I788" s="69"/>
      <c r="J788" s="19"/>
      <c r="K788" s="20"/>
    </row>
    <row r="789" spans="1:11">
      <c r="A789" s="7">
        <v>21</v>
      </c>
      <c r="E789" s="7">
        <v>21</v>
      </c>
      <c r="F789" s="69"/>
      <c r="G789" s="19"/>
      <c r="H789" s="39"/>
      <c r="I789" s="69"/>
      <c r="J789" s="19"/>
      <c r="K789" s="39"/>
    </row>
    <row r="790" spans="1:11">
      <c r="A790" s="7">
        <v>22</v>
      </c>
      <c r="E790" s="7">
        <v>22</v>
      </c>
      <c r="G790" s="13"/>
      <c r="H790" s="39"/>
      <c r="J790" s="13"/>
      <c r="K790" s="39"/>
    </row>
    <row r="791" spans="1:11">
      <c r="A791" s="7">
        <v>23</v>
      </c>
      <c r="D791" s="85"/>
      <c r="E791" s="7">
        <v>23</v>
      </c>
      <c r="H791" s="39"/>
      <c r="K791" s="39"/>
    </row>
    <row r="792" spans="1:11">
      <c r="A792" s="7">
        <v>24</v>
      </c>
      <c r="D792" s="85"/>
      <c r="E792" s="7">
        <v>24</v>
      </c>
      <c r="H792" s="39"/>
      <c r="K792" s="39"/>
    </row>
    <row r="793" spans="1:11">
      <c r="F793" s="69" t="s">
        <v>6</v>
      </c>
      <c r="G793" s="19" t="s">
        <v>6</v>
      </c>
      <c r="H793" s="20"/>
      <c r="I793" s="69"/>
      <c r="J793" s="19"/>
      <c r="K793" s="20"/>
    </row>
    <row r="794" spans="1:11">
      <c r="A794" s="7">
        <v>25</v>
      </c>
      <c r="C794" s="8" t="s">
        <v>211</v>
      </c>
      <c r="E794" s="7">
        <v>25</v>
      </c>
      <c r="G794" s="102"/>
      <c r="H794" s="103">
        <f>SUM(H769:H792)</f>
        <v>80111140</v>
      </c>
      <c r="I794" s="103"/>
      <c r="J794" s="102"/>
      <c r="K794" s="103">
        <f>SUM(K769:K792)</f>
        <v>85318364</v>
      </c>
    </row>
    <row r="795" spans="1:11">
      <c r="D795" s="85"/>
      <c r="F795" s="69" t="s">
        <v>6</v>
      </c>
      <c r="G795" s="19" t="s">
        <v>6</v>
      </c>
      <c r="H795" s="20"/>
      <c r="I795" s="69"/>
      <c r="J795" s="19"/>
      <c r="K795" s="20"/>
    </row>
    <row r="796" spans="1:11">
      <c r="F796" s="69"/>
      <c r="G796" s="19"/>
      <c r="H796" s="20"/>
      <c r="I796" s="69"/>
      <c r="J796" s="19"/>
      <c r="K796" s="20"/>
    </row>
    <row r="797" spans="1:11">
      <c r="C797" s="258" t="s">
        <v>235</v>
      </c>
      <c r="D797" s="258"/>
      <c r="E797" s="258"/>
      <c r="F797" s="258"/>
      <c r="G797" s="258"/>
      <c r="H797" s="258"/>
      <c r="I797" s="258"/>
      <c r="J797" s="258"/>
      <c r="K797" s="55"/>
    </row>
    <row r="798" spans="1:11">
      <c r="G798" s="13"/>
      <c r="H798" s="39"/>
      <c r="J798" s="13"/>
      <c r="K798" s="39"/>
    </row>
    <row r="799" spans="1:11">
      <c r="A799" s="8"/>
    </row>
    <row r="800" spans="1:11">
      <c r="A800" s="15" t="str">
        <f>$A$83</f>
        <v xml:space="preserve">Institution No.:  </v>
      </c>
      <c r="B800" s="35"/>
      <c r="C800" s="35"/>
      <c r="D800" s="35"/>
      <c r="E800" s="36"/>
      <c r="F800" s="35"/>
      <c r="G800" s="37"/>
      <c r="H800" s="38"/>
      <c r="I800" s="35"/>
      <c r="J800" s="37"/>
      <c r="K800" s="14" t="s">
        <v>212</v>
      </c>
    </row>
    <row r="801" spans="1:11">
      <c r="A801" s="257" t="s">
        <v>213</v>
      </c>
      <c r="B801" s="257"/>
      <c r="C801" s="257"/>
      <c r="D801" s="257"/>
      <c r="E801" s="257"/>
      <c r="F801" s="257"/>
      <c r="G801" s="257"/>
      <c r="H801" s="257"/>
      <c r="I801" s="257"/>
      <c r="J801" s="257"/>
      <c r="K801" s="257"/>
    </row>
    <row r="802" spans="1:11">
      <c r="A802" s="15" t="str">
        <f>$A$42</f>
        <v xml:space="preserve">NAME: </v>
      </c>
      <c r="C802" s="130" t="str">
        <f>$D$20</f>
        <v>University of Colorado</v>
      </c>
      <c r="G802" s="78"/>
      <c r="H802" s="39"/>
      <c r="J802" s="13"/>
      <c r="K802" s="17" t="str">
        <f>$K$3</f>
        <v>Due Date: October 08, 2018</v>
      </c>
    </row>
    <row r="803" spans="1:11">
      <c r="A803" s="18" t="s">
        <v>6</v>
      </c>
      <c r="B803" s="18" t="s">
        <v>6</v>
      </c>
      <c r="C803" s="18" t="s">
        <v>6</v>
      </c>
      <c r="D803" s="18" t="s">
        <v>6</v>
      </c>
      <c r="E803" s="18" t="s">
        <v>6</v>
      </c>
      <c r="F803" s="18" t="s">
        <v>6</v>
      </c>
      <c r="G803" s="19" t="s">
        <v>6</v>
      </c>
      <c r="H803" s="20" t="s">
        <v>6</v>
      </c>
      <c r="I803" s="18" t="s">
        <v>6</v>
      </c>
      <c r="J803" s="19" t="s">
        <v>6</v>
      </c>
      <c r="K803" s="20" t="s">
        <v>6</v>
      </c>
    </row>
    <row r="804" spans="1:11">
      <c r="A804" s="21" t="s">
        <v>7</v>
      </c>
      <c r="E804" s="21" t="s">
        <v>7</v>
      </c>
      <c r="F804" s="22"/>
      <c r="G804" s="23"/>
      <c r="H804" s="24" t="str">
        <f>H766</f>
        <v>2017-18</v>
      </c>
      <c r="I804" s="22"/>
      <c r="J804" s="23"/>
      <c r="K804" s="24" t="str">
        <f>K766</f>
        <v>2018-19</v>
      </c>
    </row>
    <row r="805" spans="1:11">
      <c r="A805" s="21" t="s">
        <v>9</v>
      </c>
      <c r="C805" s="25" t="s">
        <v>51</v>
      </c>
      <c r="E805" s="21" t="s">
        <v>9</v>
      </c>
      <c r="F805" s="22"/>
      <c r="G805" s="23" t="s">
        <v>11</v>
      </c>
      <c r="H805" s="24" t="s">
        <v>12</v>
      </c>
      <c r="I805" s="22"/>
      <c r="J805" s="23" t="s">
        <v>11</v>
      </c>
      <c r="K805" s="24" t="s">
        <v>13</v>
      </c>
    </row>
    <row r="806" spans="1:11">
      <c r="A806" s="18" t="s">
        <v>6</v>
      </c>
      <c r="B806" s="18" t="s">
        <v>6</v>
      </c>
      <c r="C806" s="18" t="s">
        <v>6</v>
      </c>
      <c r="D806" s="18" t="s">
        <v>6</v>
      </c>
      <c r="E806" s="18" t="s">
        <v>6</v>
      </c>
      <c r="F806" s="18" t="s">
        <v>6</v>
      </c>
      <c r="G806" s="19" t="s">
        <v>6</v>
      </c>
      <c r="H806" s="20" t="s">
        <v>6</v>
      </c>
      <c r="I806" s="18" t="s">
        <v>6</v>
      </c>
      <c r="J806" s="19" t="s">
        <v>6</v>
      </c>
      <c r="K806" s="20" t="s">
        <v>6</v>
      </c>
    </row>
    <row r="807" spans="1:11">
      <c r="A807" s="112">
        <v>1</v>
      </c>
      <c r="B807" s="121"/>
      <c r="C807" s="113" t="s">
        <v>227</v>
      </c>
      <c r="D807" s="121"/>
      <c r="E807" s="112">
        <v>1</v>
      </c>
      <c r="F807" s="121"/>
      <c r="G807" s="122"/>
      <c r="H807" s="123"/>
      <c r="I807" s="121"/>
      <c r="J807" s="122"/>
      <c r="K807" s="123"/>
    </row>
    <row r="808" spans="1:11">
      <c r="A808" s="112">
        <v>2</v>
      </c>
      <c r="B808" s="121"/>
      <c r="C808" s="113" t="s">
        <v>227</v>
      </c>
      <c r="D808" s="121"/>
      <c r="E808" s="112">
        <v>2</v>
      </c>
      <c r="F808" s="121"/>
      <c r="G808" s="122"/>
      <c r="H808" s="123"/>
      <c r="I808" s="121"/>
      <c r="J808" s="122"/>
      <c r="K808" s="123"/>
    </row>
    <row r="809" spans="1:11">
      <c r="A809" s="112">
        <v>3</v>
      </c>
      <c r="B809" s="113"/>
      <c r="C809" s="113" t="s">
        <v>227</v>
      </c>
      <c r="D809" s="113"/>
      <c r="E809" s="112">
        <v>3</v>
      </c>
      <c r="F809" s="114"/>
      <c r="G809" s="124"/>
      <c r="H809" s="119"/>
      <c r="I809" s="119"/>
      <c r="J809" s="124"/>
      <c r="K809" s="119"/>
    </row>
    <row r="810" spans="1:11">
      <c r="A810" s="112">
        <v>4</v>
      </c>
      <c r="B810" s="113"/>
      <c r="C810" s="113" t="s">
        <v>227</v>
      </c>
      <c r="D810" s="113"/>
      <c r="E810" s="112">
        <v>4</v>
      </c>
      <c r="F810" s="114"/>
      <c r="G810" s="124"/>
      <c r="H810" s="119"/>
      <c r="I810" s="119"/>
      <c r="J810" s="124"/>
      <c r="K810" s="119"/>
    </row>
    <row r="811" spans="1:11">
      <c r="A811" s="112">
        <v>5</v>
      </c>
      <c r="B811" s="113"/>
      <c r="C811" s="113" t="s">
        <v>227</v>
      </c>
      <c r="D811" s="113"/>
      <c r="E811" s="113">
        <v>5</v>
      </c>
      <c r="F811" s="113"/>
      <c r="G811" s="125"/>
      <c r="H811" s="126"/>
      <c r="I811" s="113"/>
      <c r="J811" s="125"/>
      <c r="K811" s="126"/>
    </row>
    <row r="812" spans="1:11">
      <c r="A812" s="7">
        <v>6</v>
      </c>
      <c r="C812" s="8" t="s">
        <v>170</v>
      </c>
      <c r="E812" s="7">
        <v>6</v>
      </c>
      <c r="F812" s="9"/>
      <c r="G812" s="143"/>
      <c r="H812" s="143"/>
      <c r="I812" s="105"/>
      <c r="J812" s="143"/>
      <c r="K812" s="143"/>
    </row>
    <row r="813" spans="1:11">
      <c r="A813" s="7">
        <v>7</v>
      </c>
      <c r="C813" s="8" t="s">
        <v>171</v>
      </c>
      <c r="E813" s="7">
        <v>7</v>
      </c>
      <c r="F813" s="9"/>
      <c r="G813" s="104"/>
      <c r="H813" s="145"/>
      <c r="I813" s="105"/>
      <c r="J813" s="104"/>
      <c r="K813" s="145"/>
    </row>
    <row r="814" spans="1:11">
      <c r="A814" s="7">
        <v>8</v>
      </c>
      <c r="C814" s="8" t="s">
        <v>214</v>
      </c>
      <c r="E814" s="7">
        <v>8</v>
      </c>
      <c r="F814" s="9"/>
      <c r="G814" s="143"/>
      <c r="H814" s="145"/>
      <c r="I814" s="105"/>
      <c r="J814" s="143"/>
      <c r="K814" s="145"/>
    </row>
    <row r="815" spans="1:11">
      <c r="A815" s="7">
        <v>9</v>
      </c>
      <c r="C815" s="8" t="s">
        <v>185</v>
      </c>
      <c r="E815" s="7">
        <v>9</v>
      </c>
      <c r="F815" s="9"/>
      <c r="G815" s="104">
        <f>SUM(G812:G814)</f>
        <v>0</v>
      </c>
      <c r="H815" s="104">
        <f>SUM(H812:H814)</f>
        <v>0</v>
      </c>
      <c r="I815" s="104"/>
      <c r="J815" s="104">
        <f>SUM(J812:J814)</f>
        <v>0</v>
      </c>
      <c r="K815" s="104">
        <f>SUM(K812:K814)</f>
        <v>0</v>
      </c>
    </row>
    <row r="816" spans="1:11">
      <c r="A816" s="7">
        <v>10</v>
      </c>
      <c r="C816" s="8"/>
      <c r="E816" s="7">
        <v>10</v>
      </c>
      <c r="F816" s="9"/>
      <c r="G816" s="104"/>
      <c r="H816" s="105"/>
      <c r="I816" s="105"/>
      <c r="J816" s="104"/>
      <c r="K816" s="105"/>
    </row>
    <row r="817" spans="1:11">
      <c r="A817" s="7">
        <v>11</v>
      </c>
      <c r="C817" s="8" t="s">
        <v>174</v>
      </c>
      <c r="E817" s="7">
        <v>11</v>
      </c>
      <c r="F817" s="9"/>
      <c r="G817" s="143"/>
      <c r="H817" s="145"/>
      <c r="I817" s="105"/>
      <c r="J817" s="143"/>
      <c r="K817" s="145"/>
    </row>
    <row r="818" spans="1:11">
      <c r="A818" s="7">
        <v>12</v>
      </c>
      <c r="C818" s="8" t="s">
        <v>175</v>
      </c>
      <c r="E818" s="7">
        <v>12</v>
      </c>
      <c r="F818" s="9"/>
      <c r="G818" s="104"/>
      <c r="H818" s="145"/>
      <c r="I818" s="105"/>
      <c r="J818" s="104"/>
      <c r="K818" s="145"/>
    </row>
    <row r="819" spans="1:11">
      <c r="A819" s="7">
        <v>13</v>
      </c>
      <c r="C819" s="8" t="s">
        <v>186</v>
      </c>
      <c r="E819" s="7">
        <v>13</v>
      </c>
      <c r="F819" s="9"/>
      <c r="G819" s="104">
        <f>SUM(G817:G818)</f>
        <v>0</v>
      </c>
      <c r="H819" s="104">
        <f>SUM(H817:H818)</f>
        <v>0</v>
      </c>
      <c r="I819" s="102"/>
      <c r="J819" s="104">
        <f>SUM(J817:J818)</f>
        <v>0</v>
      </c>
      <c r="K819" s="104">
        <f>SUM(K817:K818)</f>
        <v>0</v>
      </c>
    </row>
    <row r="820" spans="1:11">
      <c r="A820" s="7">
        <v>14</v>
      </c>
      <c r="E820" s="7">
        <v>14</v>
      </c>
      <c r="F820" s="9"/>
      <c r="G820" s="106"/>
      <c r="H820" s="105"/>
      <c r="I820" s="103"/>
      <c r="J820" s="106"/>
      <c r="K820" s="105"/>
    </row>
    <row r="821" spans="1:11">
      <c r="A821" s="7">
        <v>15</v>
      </c>
      <c r="C821" s="8" t="s">
        <v>177</v>
      </c>
      <c r="E821" s="7">
        <v>15</v>
      </c>
      <c r="G821" s="107">
        <f>SUM(G815+G819)</f>
        <v>0</v>
      </c>
      <c r="H821" s="103">
        <f>SUM(H815+H819)</f>
        <v>0</v>
      </c>
      <c r="I821" s="103"/>
      <c r="J821" s="107">
        <f>SUM(J815+J819)</f>
        <v>0</v>
      </c>
      <c r="K821" s="103">
        <f>SUM(K815+K819)</f>
        <v>0</v>
      </c>
    </row>
    <row r="822" spans="1:11">
      <c r="A822" s="7">
        <v>16</v>
      </c>
      <c r="E822" s="7">
        <v>16</v>
      </c>
      <c r="G822" s="107"/>
      <c r="H822" s="103"/>
      <c r="I822" s="103"/>
      <c r="J822" s="107"/>
      <c r="K822" s="103"/>
    </row>
    <row r="823" spans="1:11">
      <c r="A823" s="7">
        <v>17</v>
      </c>
      <c r="C823" s="8" t="s">
        <v>178</v>
      </c>
      <c r="E823" s="7">
        <v>17</v>
      </c>
      <c r="F823" s="9"/>
      <c r="G823" s="104"/>
      <c r="H823" s="145"/>
      <c r="I823" s="105"/>
      <c r="J823" s="104"/>
      <c r="K823" s="145"/>
    </row>
    <row r="824" spans="1:11">
      <c r="A824" s="7">
        <v>18</v>
      </c>
      <c r="E824" s="7">
        <v>18</v>
      </c>
      <c r="F824" s="9"/>
      <c r="G824" s="104"/>
      <c r="H824" s="105"/>
      <c r="I824" s="105"/>
      <c r="J824" s="104"/>
      <c r="K824" s="105"/>
    </row>
    <row r="825" spans="1:11">
      <c r="A825" s="7">
        <v>19</v>
      </c>
      <c r="C825" s="8" t="s">
        <v>179</v>
      </c>
      <c r="E825" s="7">
        <v>19</v>
      </c>
      <c r="F825" s="9"/>
      <c r="G825" s="104"/>
      <c r="H825" s="145"/>
      <c r="I825" s="105"/>
      <c r="J825" s="104"/>
      <c r="K825" s="145"/>
    </row>
    <row r="826" spans="1:11">
      <c r="A826" s="7">
        <v>20</v>
      </c>
      <c r="C826" s="79" t="s">
        <v>180</v>
      </c>
      <c r="E826" s="7">
        <v>20</v>
      </c>
      <c r="F826" s="9"/>
      <c r="G826" s="104"/>
      <c r="H826" s="145"/>
      <c r="I826" s="105"/>
      <c r="J826" s="104"/>
      <c r="K826" s="145"/>
    </row>
    <row r="827" spans="1:11">
      <c r="A827" s="7">
        <v>21</v>
      </c>
      <c r="C827" s="79"/>
      <c r="E827" s="7">
        <v>21</v>
      </c>
      <c r="F827" s="9"/>
      <c r="G827" s="104"/>
      <c r="H827" s="105"/>
      <c r="I827" s="105"/>
      <c r="J827" s="104"/>
      <c r="K827" s="105"/>
    </row>
    <row r="828" spans="1:11">
      <c r="A828" s="7">
        <v>22</v>
      </c>
      <c r="C828" s="8"/>
      <c r="E828" s="7">
        <v>22</v>
      </c>
      <c r="G828" s="104"/>
      <c r="H828" s="105"/>
      <c r="I828" s="105"/>
      <c r="J828" s="104"/>
      <c r="K828" s="105"/>
    </row>
    <row r="829" spans="1:11">
      <c r="A829" s="7">
        <v>23</v>
      </c>
      <c r="C829" s="8" t="s">
        <v>181</v>
      </c>
      <c r="E829" s="7">
        <v>23</v>
      </c>
      <c r="G829" s="104"/>
      <c r="H829" s="145"/>
      <c r="I829" s="105"/>
      <c r="J829" s="104"/>
      <c r="K829" s="145"/>
    </row>
    <row r="830" spans="1:11">
      <c r="A830" s="7">
        <v>24</v>
      </c>
      <c r="C830" s="8"/>
      <c r="E830" s="7">
        <v>24</v>
      </c>
      <c r="G830" s="104"/>
      <c r="H830" s="105"/>
      <c r="I830" s="105"/>
      <c r="J830" s="104"/>
      <c r="K830" s="105"/>
    </row>
    <row r="831" spans="1:11">
      <c r="A831" s="7"/>
      <c r="E831" s="7">
        <v>25</v>
      </c>
      <c r="F831" s="69" t="s">
        <v>6</v>
      </c>
      <c r="G831" s="81"/>
      <c r="H831" s="20"/>
      <c r="I831" s="69"/>
      <c r="J831" s="81"/>
      <c r="K831" s="20"/>
    </row>
    <row r="832" spans="1:11">
      <c r="A832" s="7">
        <v>25</v>
      </c>
      <c r="C832" s="8" t="s">
        <v>215</v>
      </c>
      <c r="E832" s="7"/>
      <c r="G832" s="103">
        <f>SUM(G821:G830)</f>
        <v>0</v>
      </c>
      <c r="H832" s="103">
        <f>SUM(H821:H830)</f>
        <v>0</v>
      </c>
      <c r="I832" s="108"/>
      <c r="J832" s="103">
        <f>SUM(J821:J830)</f>
        <v>0</v>
      </c>
      <c r="K832" s="103">
        <f>SUM(K821:K830)</f>
        <v>0</v>
      </c>
    </row>
    <row r="833" spans="1:11">
      <c r="F833" s="69" t="s">
        <v>6</v>
      </c>
      <c r="G833" s="19"/>
      <c r="H833" s="20"/>
      <c r="I833" s="69"/>
      <c r="J833" s="19"/>
      <c r="K833" s="20"/>
    </row>
    <row r="834" spans="1:11">
      <c r="A834" s="8"/>
      <c r="C834" s="130" t="s">
        <v>49</v>
      </c>
    </row>
    <row r="836" spans="1:11">
      <c r="A836" s="8"/>
      <c r="H836" s="39"/>
      <c r="K836" s="39"/>
    </row>
    <row r="837" spans="1:11">
      <c r="A837" s="15" t="str">
        <f>$A$83</f>
        <v xml:space="preserve">Institution No.:  </v>
      </c>
      <c r="B837" s="35"/>
      <c r="C837" s="35"/>
      <c r="D837" s="35"/>
      <c r="E837" s="36"/>
      <c r="F837" s="35"/>
      <c r="G837" s="37"/>
      <c r="H837" s="38"/>
      <c r="I837" s="35"/>
      <c r="J837" s="37"/>
      <c r="K837" s="14" t="s">
        <v>216</v>
      </c>
    </row>
    <row r="838" spans="1:11">
      <c r="A838" s="259" t="s">
        <v>217</v>
      </c>
      <c r="B838" s="259"/>
      <c r="C838" s="259"/>
      <c r="D838" s="259"/>
      <c r="E838" s="259"/>
      <c r="F838" s="259"/>
      <c r="G838" s="259"/>
      <c r="H838" s="259"/>
      <c r="I838" s="259"/>
      <c r="J838" s="259"/>
      <c r="K838" s="259"/>
    </row>
    <row r="839" spans="1:11">
      <c r="A839" s="15" t="str">
        <f>$A$42</f>
        <v xml:space="preserve">NAME: </v>
      </c>
      <c r="C839" s="130" t="str">
        <f>$D$20</f>
        <v>University of Colorado</v>
      </c>
      <c r="H839" s="86"/>
      <c r="J839" s="13"/>
      <c r="K839" s="17" t="str">
        <f>$K$3</f>
        <v>Due Date: October 08, 2018</v>
      </c>
    </row>
    <row r="840" spans="1:11">
      <c r="A840" s="18" t="s">
        <v>6</v>
      </c>
      <c r="B840" s="18" t="s">
        <v>6</v>
      </c>
      <c r="C840" s="18" t="s">
        <v>6</v>
      </c>
      <c r="D840" s="18" t="s">
        <v>6</v>
      </c>
      <c r="E840" s="18" t="s">
        <v>6</v>
      </c>
      <c r="F840" s="18" t="s">
        <v>6</v>
      </c>
      <c r="G840" s="19" t="s">
        <v>6</v>
      </c>
      <c r="H840" s="20" t="s">
        <v>6</v>
      </c>
      <c r="I840" s="18" t="s">
        <v>6</v>
      </c>
      <c r="J840" s="19" t="s">
        <v>6</v>
      </c>
      <c r="K840" s="20" t="s">
        <v>6</v>
      </c>
    </row>
    <row r="841" spans="1:11">
      <c r="A841" s="21" t="s">
        <v>7</v>
      </c>
      <c r="E841" s="21" t="s">
        <v>7</v>
      </c>
      <c r="F841" s="22"/>
      <c r="G841" s="23"/>
      <c r="H841" s="24" t="str">
        <f>+H804</f>
        <v>2017-18</v>
      </c>
      <c r="I841" s="22"/>
      <c r="J841" s="23"/>
      <c r="K841" s="24" t="str">
        <f>+K804</f>
        <v>2018-19</v>
      </c>
    </row>
    <row r="842" spans="1:11">
      <c r="A842" s="21" t="s">
        <v>9</v>
      </c>
      <c r="C842" s="25" t="s">
        <v>51</v>
      </c>
      <c r="E842" s="21" t="s">
        <v>9</v>
      </c>
      <c r="F842" s="22"/>
      <c r="G842" s="23"/>
      <c r="H842" s="24" t="s">
        <v>12</v>
      </c>
      <c r="I842" s="22"/>
      <c r="J842" s="23"/>
      <c r="K842" s="24" t="s">
        <v>13</v>
      </c>
    </row>
    <row r="843" spans="1:11">
      <c r="A843" s="18" t="s">
        <v>6</v>
      </c>
      <c r="B843" s="18" t="s">
        <v>6</v>
      </c>
      <c r="C843" s="18" t="s">
        <v>6</v>
      </c>
      <c r="D843" s="18" t="s">
        <v>6</v>
      </c>
      <c r="E843" s="18" t="s">
        <v>6</v>
      </c>
      <c r="F843" s="18" t="s">
        <v>6</v>
      </c>
      <c r="G843" s="19" t="s">
        <v>6</v>
      </c>
      <c r="H843" s="20" t="s">
        <v>6</v>
      </c>
      <c r="I843" s="18" t="s">
        <v>6</v>
      </c>
      <c r="J843" s="19" t="s">
        <v>6</v>
      </c>
      <c r="K843" s="20" t="s">
        <v>6</v>
      </c>
    </row>
    <row r="844" spans="1:11">
      <c r="A844" s="72">
        <v>1</v>
      </c>
      <c r="C844" s="130" t="s">
        <v>218</v>
      </c>
      <c r="E844" s="72">
        <v>1</v>
      </c>
      <c r="F844" s="9"/>
      <c r="G844" s="105"/>
      <c r="H844" s="145"/>
      <c r="I844" s="105"/>
      <c r="J844" s="105"/>
      <c r="K844" s="145"/>
    </row>
    <row r="845" spans="1:11">
      <c r="A845" s="72">
        <v>2</v>
      </c>
      <c r="E845" s="72">
        <v>2</v>
      </c>
      <c r="F845" s="9"/>
      <c r="G845" s="105"/>
      <c r="H845" s="105"/>
      <c r="I845" s="105"/>
      <c r="J845" s="105"/>
      <c r="K845" s="105"/>
    </row>
    <row r="846" spans="1:11">
      <c r="A846" s="72">
        <v>3</v>
      </c>
      <c r="C846" s="9"/>
      <c r="E846" s="72">
        <v>3</v>
      </c>
      <c r="F846" s="9"/>
      <c r="G846" s="105"/>
      <c r="H846" s="105"/>
      <c r="I846" s="105"/>
      <c r="J846" s="105"/>
      <c r="K846" s="105"/>
    </row>
    <row r="847" spans="1:11">
      <c r="A847" s="72">
        <v>4</v>
      </c>
      <c r="C847" s="9"/>
      <c r="E847" s="72">
        <v>4</v>
      </c>
      <c r="F847" s="9"/>
      <c r="G847" s="105"/>
      <c r="H847" s="105"/>
      <c r="I847" s="105"/>
      <c r="J847" s="105"/>
      <c r="K847" s="105"/>
    </row>
    <row r="848" spans="1:11">
      <c r="A848" s="72">
        <v>5</v>
      </c>
      <c r="C848" s="8"/>
      <c r="E848" s="72">
        <v>5</v>
      </c>
      <c r="F848" s="9"/>
      <c r="G848" s="105"/>
      <c r="H848" s="105"/>
      <c r="I848" s="105"/>
      <c r="J848" s="105"/>
      <c r="K848" s="105"/>
    </row>
    <row r="849" spans="1:11">
      <c r="A849" s="72">
        <v>6</v>
      </c>
      <c r="C849" s="9"/>
      <c r="E849" s="72">
        <v>6</v>
      </c>
      <c r="F849" s="9"/>
      <c r="G849" s="105"/>
      <c r="H849" s="105"/>
      <c r="I849" s="105"/>
      <c r="J849" s="105"/>
      <c r="K849" s="105"/>
    </row>
    <row r="850" spans="1:11">
      <c r="A850" s="72">
        <v>7</v>
      </c>
      <c r="C850" s="9"/>
      <c r="E850" s="72">
        <v>7</v>
      </c>
      <c r="F850" s="9"/>
      <c r="G850" s="105"/>
      <c r="H850" s="105"/>
      <c r="I850" s="105"/>
      <c r="J850" s="105"/>
      <c r="K850" s="105"/>
    </row>
    <row r="851" spans="1:11">
      <c r="A851" s="72">
        <v>8</v>
      </c>
      <c r="E851" s="72">
        <v>8</v>
      </c>
      <c r="F851" s="9"/>
      <c r="G851" s="105"/>
      <c r="H851" s="105"/>
      <c r="I851" s="105"/>
      <c r="J851" s="105"/>
      <c r="K851" s="105"/>
    </row>
    <row r="852" spans="1:11">
      <c r="A852" s="72">
        <v>9</v>
      </c>
      <c r="E852" s="72">
        <v>9</v>
      </c>
      <c r="F852" s="9"/>
      <c r="G852" s="105"/>
      <c r="H852" s="105"/>
      <c r="I852" s="105"/>
      <c r="J852" s="105"/>
      <c r="K852" s="105"/>
    </row>
    <row r="853" spans="1:11">
      <c r="A853" s="75"/>
      <c r="E853" s="75"/>
      <c r="F853" s="69" t="s">
        <v>6</v>
      </c>
      <c r="G853" s="84" t="s">
        <v>6</v>
      </c>
      <c r="H853" s="84"/>
      <c r="I853" s="84"/>
      <c r="J853" s="84"/>
      <c r="K853" s="84"/>
    </row>
    <row r="854" spans="1:11">
      <c r="A854" s="72">
        <v>10</v>
      </c>
      <c r="C854" s="130" t="s">
        <v>219</v>
      </c>
      <c r="E854" s="72">
        <v>10</v>
      </c>
      <c r="G854" s="102"/>
      <c r="H854" s="105">
        <f>SUM(H844:H852)</f>
        <v>0</v>
      </c>
      <c r="I854" s="103"/>
      <c r="J854" s="102"/>
      <c r="K854" s="105">
        <f>SUM(K844:K852)</f>
        <v>0</v>
      </c>
    </row>
    <row r="855" spans="1:11">
      <c r="A855" s="72"/>
      <c r="E855" s="72"/>
      <c r="F855" s="69" t="s">
        <v>6</v>
      </c>
      <c r="G855" s="84" t="s">
        <v>6</v>
      </c>
      <c r="H855" s="84"/>
      <c r="I855" s="84"/>
      <c r="J855" s="84"/>
      <c r="K855" s="84"/>
    </row>
    <row r="856" spans="1:11">
      <c r="A856" s="72">
        <v>11</v>
      </c>
      <c r="C856" s="9"/>
      <c r="E856" s="72">
        <v>11</v>
      </c>
      <c r="F856" s="9"/>
      <c r="G856" s="105"/>
      <c r="H856" s="105"/>
      <c r="I856" s="105"/>
      <c r="J856" s="105"/>
      <c r="K856" s="105"/>
    </row>
    <row r="857" spans="1:11">
      <c r="A857" s="72">
        <v>12</v>
      </c>
      <c r="C857" s="8" t="s">
        <v>220</v>
      </c>
      <c r="E857" s="72">
        <v>12</v>
      </c>
      <c r="F857" s="9"/>
      <c r="G857" s="105"/>
      <c r="H857" s="145">
        <v>37643235</v>
      </c>
      <c r="I857" s="105"/>
      <c r="J857" s="105"/>
      <c r="K857" s="145">
        <v>28800856</v>
      </c>
    </row>
    <row r="858" spans="1:11">
      <c r="A858" s="72">
        <v>13</v>
      </c>
      <c r="C858" s="9" t="s">
        <v>221</v>
      </c>
      <c r="E858" s="72">
        <v>13</v>
      </c>
      <c r="F858" s="9"/>
      <c r="G858" s="105"/>
      <c r="H858" s="145"/>
      <c r="I858" s="105"/>
      <c r="J858" s="105"/>
      <c r="K858" s="145"/>
    </row>
    <row r="859" spans="1:11">
      <c r="A859" s="72">
        <v>14</v>
      </c>
      <c r="E859" s="72">
        <v>14</v>
      </c>
      <c r="F859" s="9"/>
      <c r="G859" s="105"/>
      <c r="H859" s="105"/>
      <c r="I859" s="105"/>
      <c r="J859" s="105"/>
      <c r="K859" s="105"/>
    </row>
    <row r="860" spans="1:11">
      <c r="A860" s="72">
        <v>15</v>
      </c>
      <c r="E860" s="72">
        <v>15</v>
      </c>
      <c r="F860" s="9"/>
      <c r="G860" s="105"/>
      <c r="H860" s="105"/>
      <c r="I860" s="105"/>
      <c r="J860" s="105"/>
      <c r="K860" s="105"/>
    </row>
    <row r="861" spans="1:11">
      <c r="A861" s="72">
        <v>16</v>
      </c>
      <c r="E861" s="72">
        <v>16</v>
      </c>
      <c r="F861" s="9"/>
      <c r="G861" s="105"/>
      <c r="H861" s="105"/>
      <c r="I861" s="105"/>
      <c r="J861" s="105"/>
      <c r="K861" s="105"/>
    </row>
    <row r="862" spans="1:11">
      <c r="A862" s="72">
        <v>17</v>
      </c>
      <c r="C862" s="73"/>
      <c r="D862" s="74"/>
      <c r="E862" s="72">
        <v>17</v>
      </c>
      <c r="F862" s="9"/>
      <c r="G862" s="105"/>
      <c r="H862" s="105"/>
      <c r="I862" s="105"/>
      <c r="J862" s="105"/>
      <c r="K862" s="105"/>
    </row>
    <row r="863" spans="1:11">
      <c r="A863" s="72">
        <v>18</v>
      </c>
      <c r="C863" s="74"/>
      <c r="D863" s="74"/>
      <c r="E863" s="72">
        <v>18</v>
      </c>
      <c r="F863" s="9"/>
      <c r="G863" s="105"/>
      <c r="H863" s="105"/>
      <c r="I863" s="105"/>
      <c r="J863" s="105"/>
      <c r="K863" s="105"/>
    </row>
    <row r="864" spans="1:11">
      <c r="A864" s="72"/>
      <c r="C864" s="87"/>
      <c r="D864" s="74"/>
      <c r="E864" s="72"/>
      <c r="F864" s="69" t="s">
        <v>6</v>
      </c>
      <c r="G864" s="19" t="s">
        <v>6</v>
      </c>
      <c r="H864" s="20"/>
      <c r="I864" s="69"/>
      <c r="J864" s="19"/>
      <c r="K864" s="20"/>
    </row>
    <row r="865" spans="1:11">
      <c r="A865" s="72">
        <v>19</v>
      </c>
      <c r="C865" s="130" t="s">
        <v>222</v>
      </c>
      <c r="D865" s="74"/>
      <c r="E865" s="72">
        <v>19</v>
      </c>
      <c r="G865" s="103"/>
      <c r="H865" s="103">
        <f>SUM(H856:H863)</f>
        <v>37643235</v>
      </c>
      <c r="I865" s="105"/>
      <c r="J865" s="105"/>
      <c r="K865" s="103">
        <f>SUM(K856:K863)</f>
        <v>28800856</v>
      </c>
    </row>
    <row r="866" spans="1:11">
      <c r="A866" s="72"/>
      <c r="C866" s="87"/>
      <c r="D866" s="74"/>
      <c r="E866" s="72"/>
      <c r="F866" s="69" t="s">
        <v>6</v>
      </c>
      <c r="G866" s="19" t="s">
        <v>6</v>
      </c>
      <c r="H866" s="20"/>
      <c r="I866" s="69"/>
      <c r="J866" s="19"/>
      <c r="K866" s="20"/>
    </row>
    <row r="867" spans="1:11">
      <c r="A867" s="72"/>
      <c r="C867" s="74"/>
      <c r="D867" s="74"/>
      <c r="E867" s="72"/>
      <c r="H867" s="11"/>
    </row>
    <row r="868" spans="1:11">
      <c r="A868" s="72">
        <v>20</v>
      </c>
      <c r="C868" s="8" t="s">
        <v>223</v>
      </c>
      <c r="E868" s="72">
        <v>20</v>
      </c>
      <c r="G868" s="102"/>
      <c r="H868" s="103">
        <f>SUM(H854,H865)</f>
        <v>37643235</v>
      </c>
      <c r="I868" s="103"/>
      <c r="J868" s="102"/>
      <c r="K868" s="103">
        <f>SUM(K854,K865)</f>
        <v>28800856</v>
      </c>
    </row>
    <row r="869" spans="1:11">
      <c r="C869" s="30" t="s">
        <v>224</v>
      </c>
      <c r="E869" s="34"/>
      <c r="F869" s="69" t="s">
        <v>6</v>
      </c>
      <c r="G869" s="19" t="s">
        <v>6</v>
      </c>
      <c r="H869" s="20"/>
      <c r="I869" s="69"/>
      <c r="J869" s="19"/>
      <c r="K869" s="20"/>
    </row>
    <row r="870" spans="1:11">
      <c r="C870" s="8" t="s">
        <v>38</v>
      </c>
    </row>
    <row r="871" spans="1:11">
      <c r="D871" s="8"/>
      <c r="G871" s="13"/>
      <c r="H871" s="39"/>
      <c r="I871" s="60"/>
      <c r="J871" s="13"/>
      <c r="K871" s="39"/>
    </row>
    <row r="872" spans="1:11">
      <c r="D872" s="8"/>
      <c r="G872" s="13"/>
      <c r="H872" s="39"/>
      <c r="I872" s="60"/>
      <c r="J872" s="13"/>
      <c r="K872" s="39"/>
    </row>
    <row r="873" spans="1:11">
      <c r="D873" s="8"/>
      <c r="G873" s="13"/>
      <c r="H873" s="39"/>
      <c r="I873" s="60"/>
      <c r="J873" s="13"/>
      <c r="K873" s="39"/>
    </row>
    <row r="874" spans="1:11">
      <c r="D874" s="8"/>
      <c r="G874" s="13"/>
      <c r="H874" s="39"/>
      <c r="I874" s="60"/>
      <c r="J874" s="13"/>
      <c r="K874" s="39"/>
    </row>
    <row r="875" spans="1:11">
      <c r="D875" s="8"/>
      <c r="G875" s="13"/>
      <c r="H875" s="39"/>
      <c r="I875" s="60"/>
      <c r="J875" s="13"/>
      <c r="K875" s="39"/>
    </row>
    <row r="876" spans="1:11">
      <c r="D876" s="8"/>
      <c r="G876" s="13"/>
      <c r="H876" s="39"/>
      <c r="I876" s="60"/>
      <c r="J876" s="13"/>
      <c r="K876" s="39"/>
    </row>
    <row r="877" spans="1:11">
      <c r="D877" s="8"/>
      <c r="G877" s="13"/>
      <c r="H877" s="39"/>
      <c r="I877" s="60"/>
      <c r="J877" s="13"/>
      <c r="K877" s="39"/>
    </row>
    <row r="878" spans="1:11">
      <c r="D878" s="8"/>
      <c r="G878" s="13"/>
      <c r="H878" s="39"/>
      <c r="I878" s="60"/>
      <c r="J878" s="13"/>
      <c r="K878" s="39"/>
    </row>
    <row r="879" spans="1:11">
      <c r="D879" s="8"/>
      <c r="G879" s="13"/>
      <c r="H879" s="39"/>
      <c r="I879" s="60"/>
      <c r="J879" s="13"/>
      <c r="K879" s="39"/>
    </row>
    <row r="880" spans="1:11">
      <c r="D880" s="8"/>
      <c r="G880" s="13"/>
      <c r="H880" s="39"/>
      <c r="I880" s="60"/>
      <c r="J880" s="13"/>
      <c r="K880" s="39"/>
    </row>
    <row r="881" spans="4:11">
      <c r="D881" s="8"/>
      <c r="G881" s="13"/>
      <c r="H881" s="39"/>
      <c r="I881" s="60"/>
      <c r="J881" s="13"/>
      <c r="K881" s="39"/>
    </row>
    <row r="882" spans="4:11">
      <c r="D882" s="8"/>
      <c r="G882" s="13"/>
      <c r="H882" s="39"/>
      <c r="I882" s="60"/>
      <c r="J882" s="13"/>
      <c r="K882" s="39"/>
    </row>
    <row r="883" spans="4:11">
      <c r="D883" s="8"/>
      <c r="G883" s="13"/>
      <c r="H883" s="39"/>
      <c r="I883" s="60"/>
      <c r="J883" s="13"/>
      <c r="K883" s="39"/>
    </row>
    <row r="884" spans="4:11">
      <c r="D884" s="8"/>
      <c r="G884" s="13"/>
      <c r="H884" s="39"/>
      <c r="I884" s="60"/>
      <c r="J884" s="13"/>
      <c r="K884" s="39"/>
    </row>
    <row r="885" spans="4:11">
      <c r="D885" s="8"/>
      <c r="G885" s="13"/>
      <c r="H885" s="39"/>
      <c r="I885" s="60"/>
      <c r="J885" s="13"/>
      <c r="K885" s="39"/>
    </row>
    <row r="886" spans="4:11">
      <c r="D886" s="8"/>
      <c r="G886" s="13"/>
      <c r="H886" s="39"/>
      <c r="I886" s="60"/>
      <c r="J886" s="13"/>
      <c r="K886" s="39"/>
    </row>
    <row r="887" spans="4:11">
      <c r="D887" s="8"/>
      <c r="G887" s="13"/>
      <c r="H887" s="39"/>
      <c r="I887" s="60"/>
      <c r="J887" s="13"/>
      <c r="K887" s="39"/>
    </row>
    <row r="888" spans="4:11">
      <c r="D888" s="8"/>
      <c r="G888" s="13"/>
      <c r="H888" s="39"/>
      <c r="I888" s="60"/>
      <c r="J888" s="13"/>
      <c r="K888" s="39"/>
    </row>
    <row r="889" spans="4:11">
      <c r="D889" s="8"/>
      <c r="G889" s="13"/>
      <c r="H889" s="39"/>
      <c r="I889" s="60"/>
      <c r="J889" s="13"/>
      <c r="K889" s="39"/>
    </row>
    <row r="890" spans="4:11">
      <c r="D890" s="8"/>
      <c r="G890" s="13"/>
      <c r="H890" s="39"/>
      <c r="I890" s="60"/>
      <c r="J890" s="13"/>
      <c r="K890" s="39"/>
    </row>
    <row r="891" spans="4:11">
      <c r="D891" s="8"/>
      <c r="G891" s="13"/>
      <c r="H891" s="39"/>
      <c r="I891" s="60"/>
      <c r="J891" s="13"/>
      <c r="K891" s="39"/>
    </row>
    <row r="892" spans="4:11">
      <c r="D892" s="8"/>
      <c r="G892" s="13"/>
      <c r="H892" s="39"/>
      <c r="I892" s="60"/>
      <c r="J892" s="13"/>
      <c r="K892" s="39"/>
    </row>
    <row r="893" spans="4:11">
      <c r="D893" s="8"/>
      <c r="G893" s="13"/>
      <c r="H893" s="39"/>
      <c r="I893" s="60"/>
      <c r="J893" s="13"/>
      <c r="K893" s="39"/>
    </row>
    <row r="894" spans="4:11">
      <c r="D894" s="8"/>
      <c r="G894" s="13"/>
      <c r="H894" s="39"/>
      <c r="I894" s="60"/>
      <c r="J894" s="13"/>
      <c r="K894" s="39"/>
    </row>
    <row r="895" spans="4:11">
      <c r="D895" s="8"/>
      <c r="G895" s="13"/>
      <c r="H895" s="39"/>
      <c r="I895" s="60"/>
      <c r="J895" s="13"/>
      <c r="K895" s="39"/>
    </row>
    <row r="934" spans="4:11">
      <c r="D934" s="22"/>
      <c r="F934" s="34"/>
      <c r="G934" s="13"/>
      <c r="H934" s="39"/>
      <c r="J934" s="13"/>
      <c r="K934" s="39"/>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1" transitionEvaluation="1">
    <tabColor rgb="FFFFFF00"/>
  </sheetPr>
  <dimension ref="A2:IT934"/>
  <sheetViews>
    <sheetView showGridLines="0" view="pageBreakPreview" zoomScaleNormal="75" zoomScaleSheetLayoutView="100" workbookViewId="0"/>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12" width="9.625" style="130"/>
    <col min="13" max="13" width="11.75" style="130" customWidth="1"/>
    <col min="14"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266</v>
      </c>
    </row>
    <row r="5" spans="1:11" ht="45">
      <c r="A5" s="265" t="s">
        <v>1</v>
      </c>
      <c r="B5" s="265"/>
      <c r="C5" s="265"/>
      <c r="D5" s="265"/>
      <c r="E5" s="265"/>
      <c r="F5" s="265"/>
      <c r="G5" s="265"/>
      <c r="H5" s="265"/>
      <c r="I5" s="265"/>
      <c r="J5" s="265"/>
      <c r="K5" s="265"/>
    </row>
    <row r="8" spans="1:11" s="5" customFormat="1" ht="33">
      <c r="A8" s="266" t="s">
        <v>263</v>
      </c>
      <c r="B8" s="266"/>
      <c r="C8" s="266"/>
      <c r="D8" s="266"/>
      <c r="E8" s="266"/>
      <c r="F8" s="266"/>
      <c r="G8" s="266"/>
      <c r="H8" s="266"/>
      <c r="I8" s="266"/>
      <c r="J8" s="266"/>
      <c r="K8" s="266"/>
    </row>
    <row r="9" spans="1:11" s="5" customFormat="1" ht="33">
      <c r="A9" s="266" t="s">
        <v>264</v>
      </c>
      <c r="B9" s="266"/>
      <c r="C9" s="266"/>
      <c r="D9" s="266"/>
      <c r="E9" s="266"/>
      <c r="F9" s="266"/>
      <c r="G9" s="266"/>
      <c r="H9" s="266"/>
      <c r="I9" s="266"/>
      <c r="J9" s="266"/>
      <c r="K9" s="266"/>
    </row>
    <row r="20" spans="1:11" ht="12.75" thickBot="1">
      <c r="A20" s="267" t="s">
        <v>228</v>
      </c>
      <c r="B20" s="267"/>
      <c r="C20" s="267"/>
      <c r="D20" s="128" t="s">
        <v>267</v>
      </c>
      <c r="E20" s="6"/>
      <c r="F20" s="6"/>
      <c r="G20" s="6"/>
      <c r="H20" s="6"/>
      <c r="I20" s="6"/>
      <c r="J20" s="6"/>
      <c r="K20" s="6"/>
    </row>
    <row r="21" spans="1:11" ht="12.75" thickBot="1">
      <c r="C21" s="154" t="s">
        <v>229</v>
      </c>
      <c r="D21" s="127" t="s">
        <v>277</v>
      </c>
    </row>
    <row r="22" spans="1:11" ht="12.75" thickBot="1">
      <c r="C22" s="154" t="s">
        <v>230</v>
      </c>
      <c r="D22" s="127"/>
    </row>
    <row r="23" spans="1:11" ht="12.75" thickBot="1">
      <c r="C23" s="154" t="s">
        <v>231</v>
      </c>
      <c r="D23" s="127"/>
    </row>
    <row r="31" spans="1:11">
      <c r="C31" s="130" t="s">
        <v>2</v>
      </c>
    </row>
    <row r="36" spans="1:11" ht="30">
      <c r="A36" s="268" t="s">
        <v>236</v>
      </c>
      <c r="B36" s="268"/>
      <c r="C36" s="268"/>
      <c r="D36" s="268"/>
      <c r="E36" s="268"/>
      <c r="F36" s="268"/>
      <c r="G36" s="268"/>
      <c r="H36" s="268"/>
      <c r="I36" s="268"/>
      <c r="J36" s="268"/>
      <c r="K36" s="268"/>
    </row>
    <row r="39" spans="1:11">
      <c r="A39" s="7"/>
      <c r="C39" s="8"/>
      <c r="E39" s="7"/>
      <c r="F39" s="9"/>
      <c r="G39" s="10"/>
      <c r="H39" s="11"/>
      <c r="I39" s="9"/>
      <c r="J39" s="10"/>
      <c r="K39" s="11"/>
    </row>
    <row r="40" spans="1:11">
      <c r="A40" s="12"/>
      <c r="G40" s="13"/>
      <c r="K40" s="14" t="s">
        <v>3</v>
      </c>
    </row>
    <row r="41" spans="1:11">
      <c r="A41" s="260" t="s">
        <v>4</v>
      </c>
      <c r="B41" s="260"/>
      <c r="C41" s="260"/>
      <c r="D41" s="260"/>
      <c r="E41" s="260"/>
      <c r="F41" s="260"/>
      <c r="G41" s="260"/>
      <c r="H41" s="260"/>
      <c r="I41" s="260"/>
      <c r="J41" s="260"/>
      <c r="K41" s="260"/>
    </row>
    <row r="42" spans="1:11">
      <c r="A42" s="15" t="s">
        <v>5</v>
      </c>
      <c r="C42" s="130" t="str">
        <f>$D$20</f>
        <v>University of Colorado</v>
      </c>
      <c r="G42" s="13"/>
      <c r="I42" s="16"/>
      <c r="J42" s="13"/>
      <c r="K42" s="17" t="str">
        <f>$K$3</f>
        <v>Due Date: October 08, 2018</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257</v>
      </c>
      <c r="I44" s="22"/>
      <c r="J44" s="23"/>
      <c r="K44" s="24" t="s">
        <v>265</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9">
        <v>0</v>
      </c>
      <c r="H47" s="89">
        <v>0</v>
      </c>
      <c r="I47" s="29"/>
      <c r="J47" s="89">
        <v>0</v>
      </c>
      <c r="K47" s="89">
        <v>0</v>
      </c>
    </row>
    <row r="48" spans="1:11">
      <c r="A48" s="7">
        <v>2</v>
      </c>
      <c r="C48" s="8" t="s">
        <v>16</v>
      </c>
      <c r="D48" s="26" t="s">
        <v>17</v>
      </c>
      <c r="E48" s="7">
        <v>2</v>
      </c>
      <c r="G48" s="89">
        <v>0</v>
      </c>
      <c r="H48" s="89">
        <v>0</v>
      </c>
      <c r="I48" s="29"/>
      <c r="J48" s="89">
        <v>0</v>
      </c>
      <c r="K48" s="89">
        <v>0</v>
      </c>
    </row>
    <row r="49" spans="1:15">
      <c r="A49" s="7">
        <v>3</v>
      </c>
      <c r="C49" s="8" t="s">
        <v>18</v>
      </c>
      <c r="D49" s="26" t="s">
        <v>19</v>
      </c>
      <c r="E49" s="7">
        <v>3</v>
      </c>
      <c r="G49" s="89">
        <v>0</v>
      </c>
      <c r="H49" s="89">
        <v>0</v>
      </c>
      <c r="I49" s="29"/>
      <c r="J49" s="89">
        <v>0</v>
      </c>
      <c r="K49" s="89">
        <v>0</v>
      </c>
    </row>
    <row r="50" spans="1:15">
      <c r="A50" s="7">
        <v>4</v>
      </c>
      <c r="C50" s="8" t="s">
        <v>20</v>
      </c>
      <c r="D50" s="26" t="s">
        <v>21</v>
      </c>
      <c r="E50" s="7">
        <v>4</v>
      </c>
      <c r="G50" s="89">
        <v>0</v>
      </c>
      <c r="H50" s="89">
        <v>0</v>
      </c>
      <c r="I50" s="29"/>
      <c r="J50" s="89">
        <v>0</v>
      </c>
      <c r="K50" s="89">
        <v>0</v>
      </c>
    </row>
    <row r="51" spans="1:15">
      <c r="A51" s="7">
        <v>5</v>
      </c>
      <c r="C51" s="8" t="s">
        <v>22</v>
      </c>
      <c r="D51" s="26" t="s">
        <v>23</v>
      </c>
      <c r="E51" s="7">
        <v>5</v>
      </c>
      <c r="G51" s="89">
        <v>0</v>
      </c>
      <c r="H51" s="89">
        <v>0</v>
      </c>
      <c r="I51" s="29"/>
      <c r="J51" s="89">
        <v>0</v>
      </c>
      <c r="K51" s="89">
        <v>0</v>
      </c>
    </row>
    <row r="52" spans="1:15">
      <c r="A52" s="7">
        <v>6</v>
      </c>
      <c r="C52" s="8" t="s">
        <v>24</v>
      </c>
      <c r="D52" s="26" t="s">
        <v>25</v>
      </c>
      <c r="E52" s="7">
        <v>6</v>
      </c>
      <c r="G52" s="89">
        <v>0</v>
      </c>
      <c r="H52" s="89">
        <v>0</v>
      </c>
      <c r="I52" s="29"/>
      <c r="J52" s="89">
        <v>0</v>
      </c>
      <c r="K52" s="89">
        <v>0</v>
      </c>
    </row>
    <row r="53" spans="1:15">
      <c r="A53" s="7">
        <v>7</v>
      </c>
      <c r="C53" s="8" t="s">
        <v>26</v>
      </c>
      <c r="D53" s="26" t="s">
        <v>27</v>
      </c>
      <c r="E53" s="7">
        <v>7</v>
      </c>
      <c r="G53" s="89">
        <v>0</v>
      </c>
      <c r="H53" s="89">
        <v>0</v>
      </c>
      <c r="I53" s="29"/>
      <c r="J53" s="89">
        <v>0</v>
      </c>
      <c r="K53" s="89">
        <v>0</v>
      </c>
    </row>
    <row r="54" spans="1:15">
      <c r="A54" s="7">
        <v>8</v>
      </c>
      <c r="C54" s="8" t="s">
        <v>28</v>
      </c>
      <c r="D54" s="26" t="s">
        <v>29</v>
      </c>
      <c r="E54" s="7">
        <v>8</v>
      </c>
      <c r="G54" s="89">
        <v>0</v>
      </c>
      <c r="H54" s="89">
        <v>0</v>
      </c>
      <c r="I54" s="29"/>
      <c r="J54" s="89">
        <v>0</v>
      </c>
      <c r="K54" s="89">
        <v>0</v>
      </c>
    </row>
    <row r="55" spans="1:15">
      <c r="A55" s="7">
        <v>9</v>
      </c>
      <c r="C55" s="8" t="s">
        <v>30</v>
      </c>
      <c r="D55" s="26" t="s">
        <v>31</v>
      </c>
      <c r="E55" s="7">
        <v>9</v>
      </c>
      <c r="G55" s="155">
        <v>0</v>
      </c>
      <c r="H55" s="155">
        <v>0</v>
      </c>
      <c r="I55" s="29" t="s">
        <v>38</v>
      </c>
      <c r="J55" s="155">
        <v>0</v>
      </c>
      <c r="K55" s="155">
        <v>0</v>
      </c>
    </row>
    <row r="56" spans="1:15">
      <c r="A56" s="7">
        <v>10</v>
      </c>
      <c r="C56" s="8" t="s">
        <v>32</v>
      </c>
      <c r="D56" s="26" t="s">
        <v>33</v>
      </c>
      <c r="E56" s="7">
        <v>10</v>
      </c>
      <c r="G56" s="89">
        <v>0</v>
      </c>
      <c r="H56" s="89">
        <v>0</v>
      </c>
      <c r="I56" s="29"/>
      <c r="J56" s="89">
        <v>0</v>
      </c>
      <c r="K56" s="89">
        <v>0</v>
      </c>
    </row>
    <row r="57" spans="1:15">
      <c r="A57" s="7"/>
      <c r="C57" s="8"/>
      <c r="D57" s="26"/>
      <c r="E57" s="7"/>
      <c r="F57" s="18" t="s">
        <v>6</v>
      </c>
      <c r="G57" s="19" t="s">
        <v>6</v>
      </c>
      <c r="H57" s="48"/>
      <c r="I57" s="27"/>
      <c r="J57" s="19"/>
      <c r="K57" s="48"/>
    </row>
    <row r="58" spans="1:15" ht="15" customHeight="1">
      <c r="A58" s="130">
        <v>11</v>
      </c>
      <c r="C58" s="8" t="s">
        <v>34</v>
      </c>
      <c r="E58" s="130">
        <v>11</v>
      </c>
      <c r="G58" s="89">
        <v>0</v>
      </c>
      <c r="H58" s="155">
        <v>0</v>
      </c>
      <c r="I58" s="29"/>
      <c r="J58" s="89">
        <v>0</v>
      </c>
      <c r="K58" s="155">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9"/>
      <c r="K61" s="28"/>
    </row>
    <row r="62" spans="1:15">
      <c r="A62" s="7">
        <v>13</v>
      </c>
      <c r="C62" s="8" t="s">
        <v>36</v>
      </c>
      <c r="D62" s="26" t="s">
        <v>37</v>
      </c>
      <c r="E62" s="7">
        <v>13</v>
      </c>
      <c r="G62" s="49"/>
      <c r="H62" s="47">
        <v>0</v>
      </c>
      <c r="I62" s="29"/>
      <c r="J62" s="49"/>
      <c r="K62" s="47">
        <v>0</v>
      </c>
      <c r="O62" s="130" t="s">
        <v>38</v>
      </c>
    </row>
    <row r="63" spans="1:15">
      <c r="A63" s="7">
        <v>14</v>
      </c>
      <c r="C63" s="8" t="s">
        <v>39</v>
      </c>
      <c r="D63" s="26" t="s">
        <v>40</v>
      </c>
      <c r="E63" s="7">
        <v>14</v>
      </c>
      <c r="G63" s="49"/>
      <c r="H63" s="47">
        <v>0</v>
      </c>
      <c r="I63" s="29"/>
      <c r="J63" s="49"/>
      <c r="K63" s="47">
        <v>0</v>
      </c>
    </row>
    <row r="64" spans="1:15">
      <c r="A64" s="7">
        <v>15</v>
      </c>
      <c r="C64" s="8" t="s">
        <v>41</v>
      </c>
      <c r="D64" s="26"/>
      <c r="E64" s="7">
        <v>15</v>
      </c>
      <c r="G64" s="89">
        <v>0</v>
      </c>
      <c r="H64" s="47">
        <v>0</v>
      </c>
      <c r="I64" s="29"/>
      <c r="J64" s="89">
        <v>0</v>
      </c>
      <c r="K64" s="47">
        <v>0</v>
      </c>
    </row>
    <row r="65" spans="1:254">
      <c r="A65" s="7">
        <v>16</v>
      </c>
      <c r="C65" s="8" t="s">
        <v>42</v>
      </c>
      <c r="D65" s="26"/>
      <c r="E65" s="7">
        <v>16</v>
      </c>
      <c r="G65" s="49"/>
      <c r="H65" s="47">
        <v>0</v>
      </c>
      <c r="I65" s="29"/>
      <c r="J65" s="49"/>
      <c r="K65" s="47">
        <v>0</v>
      </c>
    </row>
    <row r="66" spans="1:254">
      <c r="A66" s="26">
        <v>17</v>
      </c>
      <c r="B66" s="26"/>
      <c r="C66" s="30" t="s">
        <v>43</v>
      </c>
      <c r="D66" s="26"/>
      <c r="E66" s="26">
        <v>17</v>
      </c>
      <c r="F66" s="26"/>
      <c r="G66" s="89"/>
      <c r="H66" s="155">
        <v>0</v>
      </c>
      <c r="I66" s="30"/>
      <c r="J66" s="89"/>
      <c r="K66" s="155">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9"/>
      <c r="H67" s="47">
        <v>0</v>
      </c>
      <c r="I67" s="29"/>
      <c r="J67" s="49"/>
      <c r="K67" s="47">
        <v>0</v>
      </c>
    </row>
    <row r="68" spans="1:254">
      <c r="A68" s="7">
        <v>19</v>
      </c>
      <c r="C68" s="8" t="s">
        <v>45</v>
      </c>
      <c r="D68" s="26"/>
      <c r="E68" s="7">
        <v>19</v>
      </c>
      <c r="G68" s="49"/>
      <c r="H68" s="47">
        <v>0</v>
      </c>
      <c r="I68" s="29"/>
      <c r="J68" s="49"/>
      <c r="K68" s="47">
        <v>0</v>
      </c>
    </row>
    <row r="69" spans="1:254">
      <c r="A69" s="7">
        <v>20</v>
      </c>
      <c r="C69" s="8" t="s">
        <v>46</v>
      </c>
      <c r="D69" s="26"/>
      <c r="E69" s="7">
        <v>20</v>
      </c>
      <c r="G69" s="49"/>
      <c r="H69" s="47">
        <v>0</v>
      </c>
      <c r="I69" s="29"/>
      <c r="J69" s="49"/>
      <c r="K69" s="47">
        <v>0</v>
      </c>
    </row>
    <row r="70" spans="1:254">
      <c r="A70" s="26">
        <v>21</v>
      </c>
      <c r="C70" s="8" t="s">
        <v>47</v>
      </c>
      <c r="D70" s="26"/>
      <c r="E70" s="7">
        <v>21</v>
      </c>
      <c r="G70" s="49"/>
      <c r="H70" s="47">
        <v>0</v>
      </c>
      <c r="I70" s="29"/>
      <c r="J70" s="49"/>
      <c r="K70" s="47">
        <v>0</v>
      </c>
    </row>
    <row r="71" spans="1:254">
      <c r="A71" s="26">
        <v>22</v>
      </c>
      <c r="C71" s="8"/>
      <c r="D71" s="26"/>
      <c r="E71" s="7">
        <v>22</v>
      </c>
      <c r="G71" s="49"/>
      <c r="H71" s="47">
        <v>0</v>
      </c>
      <c r="I71" s="29" t="s">
        <v>38</v>
      </c>
      <c r="J71" s="49"/>
      <c r="K71" s="47">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9"/>
      <c r="H74" s="47">
        <v>0</v>
      </c>
      <c r="I74" s="29"/>
      <c r="J74" s="49"/>
      <c r="K74" s="47">
        <v>0</v>
      </c>
    </row>
    <row r="75" spans="1:254">
      <c r="A75" s="130">
        <v>26</v>
      </c>
      <c r="E75" s="130">
        <v>26</v>
      </c>
      <c r="F75" s="18" t="s">
        <v>6</v>
      </c>
      <c r="G75" s="19"/>
      <c r="H75" s="20"/>
      <c r="I75" s="27"/>
      <c r="J75" s="19"/>
      <c r="K75" s="20"/>
    </row>
    <row r="76" spans="1:254" ht="15" customHeight="1">
      <c r="A76" s="7">
        <v>27</v>
      </c>
      <c r="C76" s="8" t="s">
        <v>48</v>
      </c>
      <c r="E76" s="7">
        <v>27</v>
      </c>
      <c r="F76" s="16"/>
      <c r="G76" s="89"/>
      <c r="H76" s="155">
        <v>0</v>
      </c>
      <c r="I76" s="28"/>
      <c r="J76" s="89"/>
      <c r="K76" s="155">
        <v>0</v>
      </c>
    </row>
    <row r="77" spans="1:254">
      <c r="F77" s="18"/>
      <c r="G77" s="19"/>
      <c r="H77" s="20"/>
      <c r="I77" s="27"/>
      <c r="J77" s="19"/>
      <c r="K77" s="20"/>
    </row>
    <row r="78" spans="1:254" ht="14.25">
      <c r="F78"/>
      <c r="G78"/>
      <c r="H78"/>
      <c r="I78"/>
      <c r="J78"/>
      <c r="K78"/>
    </row>
    <row r="79" spans="1:254" ht="30.75" customHeight="1">
      <c r="A79" s="32"/>
      <c r="B79" s="32"/>
      <c r="C79" s="258" t="s">
        <v>232</v>
      </c>
      <c r="D79" s="258"/>
      <c r="E79" s="258"/>
      <c r="F79" s="258"/>
      <c r="G79" s="258"/>
      <c r="H79" s="258"/>
      <c r="I79" s="258"/>
      <c r="J79" s="258"/>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58</v>
      </c>
      <c r="G83" s="13"/>
      <c r="K83" s="14" t="s">
        <v>59</v>
      </c>
    </row>
    <row r="84" spans="1:15" s="35" customFormat="1">
      <c r="A84" s="260" t="s">
        <v>60</v>
      </c>
      <c r="B84" s="260"/>
      <c r="C84" s="260"/>
      <c r="D84" s="260"/>
      <c r="E84" s="260"/>
      <c r="F84" s="260"/>
      <c r="G84" s="260"/>
      <c r="H84" s="260"/>
      <c r="I84" s="260"/>
      <c r="J84" s="260"/>
      <c r="K84" s="260"/>
    </row>
    <row r="85" spans="1:15">
      <c r="A85" s="15" t="str">
        <f>$A$42</f>
        <v xml:space="preserve">NAME: </v>
      </c>
      <c r="C85" s="130" t="str">
        <f>$D$20</f>
        <v>University of Colorado</v>
      </c>
      <c r="G85" s="13"/>
      <c r="I85" s="16"/>
      <c r="J85" s="13"/>
      <c r="K85" s="17" t="str">
        <f>$K$3</f>
        <v>Due Date: October 08, 2018</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2017-18</v>
      </c>
      <c r="I87" s="22"/>
      <c r="J87" s="23"/>
      <c r="K87" s="24" t="str">
        <f>K44</f>
        <v>2018-19</v>
      </c>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20" t="s">
        <v>6</v>
      </c>
      <c r="I89" s="18" t="s">
        <v>6</v>
      </c>
      <c r="J89" s="19" t="s">
        <v>6</v>
      </c>
      <c r="K89" s="20" t="s">
        <v>6</v>
      </c>
    </row>
    <row r="90" spans="1:15">
      <c r="A90" s="7">
        <v>1</v>
      </c>
      <c r="C90" s="8" t="s">
        <v>14</v>
      </c>
      <c r="D90" s="26" t="s">
        <v>15</v>
      </c>
      <c r="E90" s="7">
        <v>1</v>
      </c>
      <c r="G90" s="49">
        <f>+G533</f>
        <v>967.22</v>
      </c>
      <c r="H90" s="198">
        <f>+H533</f>
        <v>103825239</v>
      </c>
      <c r="I90" s="29"/>
      <c r="J90" s="49">
        <f>+J533</f>
        <v>1011.5364271820879</v>
      </c>
      <c r="K90" s="47">
        <f>+K533</f>
        <v>106252033</v>
      </c>
    </row>
    <row r="91" spans="1:15">
      <c r="A91" s="7">
        <v>2</v>
      </c>
      <c r="C91" s="8" t="s">
        <v>16</v>
      </c>
      <c r="D91" s="26" t="s">
        <v>17</v>
      </c>
      <c r="E91" s="7">
        <v>2</v>
      </c>
      <c r="G91" s="49">
        <f>+G572</f>
        <v>0</v>
      </c>
      <c r="H91" s="198">
        <f>+H572</f>
        <v>42305</v>
      </c>
      <c r="I91" s="29"/>
      <c r="J91" s="49">
        <f>+J572</f>
        <v>0</v>
      </c>
      <c r="K91" s="47">
        <f>+K572</f>
        <v>41602</v>
      </c>
    </row>
    <row r="92" spans="1:15">
      <c r="A92" s="7">
        <v>3</v>
      </c>
      <c r="C92" s="8" t="s">
        <v>18</v>
      </c>
      <c r="D92" s="26" t="s">
        <v>19</v>
      </c>
      <c r="E92" s="7">
        <v>3</v>
      </c>
      <c r="G92" s="49">
        <f>+G609</f>
        <v>0.03</v>
      </c>
      <c r="H92" s="198">
        <f>+H609</f>
        <v>54384</v>
      </c>
      <c r="I92" s="29"/>
      <c r="J92" s="49">
        <f>+J609</f>
        <v>2.7145734590723756E-2</v>
      </c>
      <c r="K92" s="47">
        <f>+K609</f>
        <v>43849</v>
      </c>
    </row>
    <row r="93" spans="1:15">
      <c r="A93" s="7">
        <v>4</v>
      </c>
      <c r="C93" s="8" t="s">
        <v>20</v>
      </c>
      <c r="D93" s="26" t="s">
        <v>21</v>
      </c>
      <c r="E93" s="7">
        <v>4</v>
      </c>
      <c r="G93" s="49">
        <f>+G646</f>
        <v>222.98999999999998</v>
      </c>
      <c r="H93" s="198">
        <f>+H646</f>
        <v>28717778</v>
      </c>
      <c r="I93" s="29"/>
      <c r="J93" s="49">
        <f>+J646</f>
        <v>264.24653421270591</v>
      </c>
      <c r="K93" s="47">
        <f>+K646</f>
        <v>33424658</v>
      </c>
    </row>
    <row r="94" spans="1:15">
      <c r="A94" s="7">
        <v>5</v>
      </c>
      <c r="C94" s="8" t="s">
        <v>22</v>
      </c>
      <c r="D94" s="26" t="s">
        <v>23</v>
      </c>
      <c r="E94" s="7">
        <v>5</v>
      </c>
      <c r="G94" s="49">
        <f>+G683</f>
        <v>115.81</v>
      </c>
      <c r="H94" s="198">
        <f>+H683</f>
        <v>11950216</v>
      </c>
      <c r="I94" s="29"/>
      <c r="J94" s="49">
        <f>+J683</f>
        <v>130.12565720989943</v>
      </c>
      <c r="K94" s="47">
        <f>+K683</f>
        <v>12416518</v>
      </c>
    </row>
    <row r="95" spans="1:15">
      <c r="A95" s="7">
        <v>6</v>
      </c>
      <c r="C95" s="8" t="s">
        <v>24</v>
      </c>
      <c r="D95" s="26" t="s">
        <v>25</v>
      </c>
      <c r="E95" s="7">
        <v>6</v>
      </c>
      <c r="G95" s="49">
        <f>+G720</f>
        <v>145.38</v>
      </c>
      <c r="H95" s="198">
        <f>+H720</f>
        <v>24834173</v>
      </c>
      <c r="I95" s="29"/>
      <c r="J95" s="49">
        <f>+J720</f>
        <v>143.65198171162345</v>
      </c>
      <c r="K95" s="47">
        <f>+K720</f>
        <v>25076000</v>
      </c>
    </row>
    <row r="96" spans="1:15">
      <c r="A96" s="7">
        <v>7</v>
      </c>
      <c r="C96" s="8" t="s">
        <v>26</v>
      </c>
      <c r="D96" s="26" t="s">
        <v>27</v>
      </c>
      <c r="E96" s="7">
        <v>7</v>
      </c>
      <c r="G96" s="49">
        <f>+G757</f>
        <v>37.020000000000003</v>
      </c>
      <c r="H96" s="198">
        <f>+H757</f>
        <v>11251119.99915999</v>
      </c>
      <c r="I96" s="29"/>
      <c r="J96" s="49">
        <f>+J757</f>
        <v>41.58424391114805</v>
      </c>
      <c r="K96" s="47">
        <f>+K757</f>
        <v>11663507</v>
      </c>
      <c r="O96" s="130" t="s">
        <v>38</v>
      </c>
    </row>
    <row r="97" spans="1:254">
      <c r="A97" s="7">
        <v>8</v>
      </c>
      <c r="C97" s="8" t="s">
        <v>28</v>
      </c>
      <c r="D97" s="26" t="s">
        <v>29</v>
      </c>
      <c r="E97" s="7">
        <v>8</v>
      </c>
      <c r="G97" s="49">
        <f>+G794</f>
        <v>0</v>
      </c>
      <c r="H97" s="198">
        <f>+H794</f>
        <v>11388598</v>
      </c>
      <c r="I97" s="29"/>
      <c r="J97" s="49">
        <f>+J794</f>
        <v>0</v>
      </c>
      <c r="K97" s="47">
        <f>+K794</f>
        <v>10816818</v>
      </c>
    </row>
    <row r="98" spans="1:254">
      <c r="A98" s="7">
        <v>9</v>
      </c>
      <c r="C98" s="8" t="s">
        <v>30</v>
      </c>
      <c r="D98" s="26" t="s">
        <v>31</v>
      </c>
      <c r="E98" s="7">
        <v>9</v>
      </c>
      <c r="G98" s="47">
        <f>+G832</f>
        <v>0</v>
      </c>
      <c r="H98" s="198">
        <f>+H832</f>
        <v>0</v>
      </c>
      <c r="I98" s="29" t="s">
        <v>38</v>
      </c>
      <c r="J98" s="47">
        <f>+J832</f>
        <v>0</v>
      </c>
      <c r="K98" s="47">
        <f>+K832</f>
        <v>0</v>
      </c>
    </row>
    <row r="99" spans="1:254">
      <c r="A99" s="7">
        <v>10</v>
      </c>
      <c r="C99" s="8" t="s">
        <v>32</v>
      </c>
      <c r="D99" s="26" t="s">
        <v>33</v>
      </c>
      <c r="E99" s="7">
        <v>10</v>
      </c>
      <c r="G99" s="49">
        <f>+G868</f>
        <v>0</v>
      </c>
      <c r="H99" s="198">
        <f>+H868</f>
        <v>11435815</v>
      </c>
      <c r="I99" s="29"/>
      <c r="J99" s="49">
        <f>+J868</f>
        <v>0</v>
      </c>
      <c r="K99" s="47">
        <f>+K868</f>
        <v>8572445</v>
      </c>
    </row>
    <row r="100" spans="1:254">
      <c r="A100" s="7"/>
      <c r="C100" s="8"/>
      <c r="D100" s="26"/>
      <c r="E100" s="7"/>
      <c r="F100" s="18" t="s">
        <v>6</v>
      </c>
      <c r="G100" s="19" t="s">
        <v>6</v>
      </c>
      <c r="H100" s="20"/>
      <c r="I100" s="27"/>
      <c r="J100" s="19"/>
      <c r="K100" s="48"/>
    </row>
    <row r="101" spans="1:254">
      <c r="A101" s="130">
        <v>11</v>
      </c>
      <c r="C101" s="8" t="s">
        <v>61</v>
      </c>
      <c r="E101" s="130">
        <v>11</v>
      </c>
      <c r="G101" s="49">
        <f>SUM(G90:G99)</f>
        <v>1488.4499999999998</v>
      </c>
      <c r="H101" s="198">
        <f>SUM(H90:H99)</f>
        <v>203499627.99915999</v>
      </c>
      <c r="I101" s="29"/>
      <c r="J101" s="49">
        <f>SUM(J90:J99)</f>
        <v>1591.1719899620552</v>
      </c>
      <c r="K101" s="47">
        <f>SUM(K90:K99)</f>
        <v>208307430</v>
      </c>
      <c r="L101" s="161"/>
    </row>
    <row r="102" spans="1:254">
      <c r="A102" s="7"/>
      <c r="E102" s="7"/>
      <c r="F102" s="18" t="s">
        <v>6</v>
      </c>
      <c r="G102" s="19" t="s">
        <v>6</v>
      </c>
      <c r="H102" s="20"/>
      <c r="I102" s="27"/>
      <c r="J102" s="19"/>
      <c r="K102" s="48"/>
    </row>
    <row r="103" spans="1:254">
      <c r="A103" s="7"/>
      <c r="E103" s="7"/>
      <c r="F103" s="18"/>
      <c r="G103" s="13"/>
      <c r="H103" s="20"/>
      <c r="I103" s="27"/>
      <c r="J103" s="13"/>
      <c r="K103" s="199"/>
    </row>
    <row r="104" spans="1:254">
      <c r="A104" s="130">
        <v>12</v>
      </c>
      <c r="C104" s="8" t="s">
        <v>35</v>
      </c>
      <c r="E104" s="130">
        <v>12</v>
      </c>
      <c r="G104" s="28"/>
      <c r="H104" s="24"/>
      <c r="I104" s="29"/>
      <c r="J104" s="49"/>
      <c r="K104" s="200"/>
    </row>
    <row r="105" spans="1:254">
      <c r="A105" s="7">
        <v>13</v>
      </c>
      <c r="C105" s="8" t="s">
        <v>36</v>
      </c>
      <c r="D105" s="26" t="s">
        <v>37</v>
      </c>
      <c r="E105" s="7">
        <v>13</v>
      </c>
      <c r="G105" s="49"/>
      <c r="H105" s="198">
        <f>+H495</f>
        <v>0</v>
      </c>
      <c r="I105" s="29"/>
      <c r="J105" s="49"/>
      <c r="K105" s="201">
        <f>+K495</f>
        <v>0</v>
      </c>
    </row>
    <row r="106" spans="1:254">
      <c r="A106" s="7">
        <v>14</v>
      </c>
      <c r="C106" s="8" t="s">
        <v>39</v>
      </c>
      <c r="D106" s="26" t="s">
        <v>62</v>
      </c>
      <c r="E106" s="7">
        <v>14</v>
      </c>
      <c r="G106" s="49"/>
      <c r="H106" s="202">
        <v>15030749</v>
      </c>
      <c r="I106" s="29"/>
      <c r="J106" s="49"/>
      <c r="K106" s="111">
        <f>17628081-78058</f>
        <v>17550023</v>
      </c>
      <c r="M106" s="161"/>
    </row>
    <row r="107" spans="1:254">
      <c r="A107" s="7">
        <v>15</v>
      </c>
      <c r="C107" s="8" t="s">
        <v>41</v>
      </c>
      <c r="D107" s="26"/>
      <c r="E107" s="7">
        <v>15</v>
      </c>
      <c r="G107" s="49">
        <f>H182</f>
        <v>6831.744155844156</v>
      </c>
      <c r="H107" s="203">
        <v>15781329</v>
      </c>
      <c r="I107" s="29"/>
      <c r="J107" s="49">
        <f>K182</f>
        <v>6611.1156862745102</v>
      </c>
      <c r="K107" s="131">
        <f>16858345</f>
        <v>16858345</v>
      </c>
    </row>
    <row r="108" spans="1:254">
      <c r="A108" s="7">
        <v>16</v>
      </c>
      <c r="C108" s="8" t="s">
        <v>42</v>
      </c>
      <c r="D108" s="26"/>
      <c r="E108" s="7">
        <v>16</v>
      </c>
      <c r="G108" s="49"/>
      <c r="H108" s="198">
        <f>+H308-H107</f>
        <v>79237571</v>
      </c>
      <c r="I108" s="29"/>
      <c r="J108" s="49"/>
      <c r="K108" s="131">
        <v>82493875</v>
      </c>
    </row>
    <row r="109" spans="1:254">
      <c r="A109" s="26">
        <v>17</v>
      </c>
      <c r="B109" s="26"/>
      <c r="C109" s="30" t="s">
        <v>63</v>
      </c>
      <c r="D109" s="26" t="s">
        <v>64</v>
      </c>
      <c r="E109" s="26">
        <v>17</v>
      </c>
      <c r="F109" s="26"/>
      <c r="G109" s="49"/>
      <c r="H109" s="198">
        <f>SUM(H107:H108)</f>
        <v>95018900</v>
      </c>
      <c r="I109" s="30"/>
      <c r="J109" s="49"/>
      <c r="K109" s="47">
        <f>SUM(K107:K108)</f>
        <v>99352220</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9"/>
      <c r="H110" s="198">
        <f>+H307</f>
        <v>22806887</v>
      </c>
      <c r="I110" s="29"/>
      <c r="J110" s="49"/>
      <c r="K110" s="131">
        <v>22571267</v>
      </c>
    </row>
    <row r="111" spans="1:254">
      <c r="A111" s="7">
        <v>19</v>
      </c>
      <c r="C111" s="8" t="s">
        <v>45</v>
      </c>
      <c r="D111" s="26" t="s">
        <v>64</v>
      </c>
      <c r="E111" s="7">
        <v>19</v>
      </c>
      <c r="G111" s="49"/>
      <c r="H111" s="198">
        <f>+H313</f>
        <v>50002818</v>
      </c>
      <c r="I111" s="29"/>
      <c r="J111" s="49"/>
      <c r="K111" s="131">
        <f>13944763+34686734</f>
        <v>48631497</v>
      </c>
    </row>
    <row r="112" spans="1:254">
      <c r="A112" s="7">
        <v>20</v>
      </c>
      <c r="C112" s="8" t="s">
        <v>46</v>
      </c>
      <c r="D112" s="26" t="s">
        <v>64</v>
      </c>
      <c r="E112" s="7">
        <v>20</v>
      </c>
      <c r="G112" s="49"/>
      <c r="H112" s="198">
        <f>H109+H110+H111</f>
        <v>167828605</v>
      </c>
      <c r="I112" s="29"/>
      <c r="J112" s="49"/>
      <c r="K112" s="47">
        <f>K109+K110+K111</f>
        <v>170554984</v>
      </c>
    </row>
    <row r="113" spans="1:17">
      <c r="A113" s="26">
        <v>21</v>
      </c>
      <c r="E113" s="7">
        <v>21</v>
      </c>
      <c r="G113" s="49"/>
      <c r="H113" s="198">
        <f>+H352-H333</f>
        <v>0</v>
      </c>
      <c r="I113" s="29"/>
      <c r="J113" s="49"/>
      <c r="K113" s="47"/>
      <c r="L113" s="130" t="s">
        <v>38</v>
      </c>
    </row>
    <row r="114" spans="1:17">
      <c r="A114" s="26">
        <v>22</v>
      </c>
      <c r="C114" s="8" t="s">
        <v>278</v>
      </c>
      <c r="D114" s="26"/>
      <c r="E114" s="7">
        <v>22</v>
      </c>
      <c r="G114" s="49"/>
      <c r="H114" s="198">
        <f>H333</f>
        <v>0</v>
      </c>
      <c r="I114" s="29" t="s">
        <v>38</v>
      </c>
      <c r="J114" s="49"/>
      <c r="K114" s="47">
        <v>78058</v>
      </c>
    </row>
    <row r="115" spans="1:17">
      <c r="A115" s="7">
        <v>23</v>
      </c>
      <c r="C115" s="31"/>
      <c r="E115" s="7">
        <v>23</v>
      </c>
      <c r="F115" s="18" t="s">
        <v>6</v>
      </c>
      <c r="G115" s="19"/>
      <c r="H115" s="20"/>
      <c r="I115" s="27"/>
      <c r="J115" s="19"/>
      <c r="K115" s="199"/>
      <c r="Q115" s="130" t="s">
        <v>38</v>
      </c>
    </row>
    <row r="116" spans="1:17">
      <c r="A116" s="7">
        <v>24</v>
      </c>
      <c r="C116" s="31"/>
      <c r="D116" s="8"/>
      <c r="E116" s="7">
        <v>24</v>
      </c>
      <c r="K116" s="204"/>
    </row>
    <row r="117" spans="1:17">
      <c r="A117" s="7">
        <v>25</v>
      </c>
      <c r="C117" s="8" t="s">
        <v>238</v>
      </c>
      <c r="D117" s="26" t="s">
        <v>65</v>
      </c>
      <c r="E117" s="7">
        <v>25</v>
      </c>
      <c r="G117" s="49"/>
      <c r="H117" s="198">
        <f>+H399</f>
        <v>20640274</v>
      </c>
      <c r="I117" s="29"/>
      <c r="J117" s="49"/>
      <c r="K117" s="47">
        <f>+K399</f>
        <v>20124365</v>
      </c>
    </row>
    <row r="118" spans="1:17">
      <c r="A118" s="130">
        <v>26</v>
      </c>
      <c r="E118" s="130">
        <v>26</v>
      </c>
      <c r="F118" s="18" t="s">
        <v>6</v>
      </c>
      <c r="G118" s="19"/>
      <c r="H118" s="20"/>
      <c r="I118" s="27"/>
      <c r="J118" s="19"/>
      <c r="K118" s="20"/>
    </row>
    <row r="119" spans="1:17">
      <c r="A119" s="7">
        <v>27</v>
      </c>
      <c r="C119" s="8" t="s">
        <v>48</v>
      </c>
      <c r="E119" s="7">
        <v>27</v>
      </c>
      <c r="F119" s="16"/>
      <c r="G119" s="49"/>
      <c r="H119" s="198">
        <f>H105+H106+H112+H113+H114+H117</f>
        <v>203499628</v>
      </c>
      <c r="I119" s="28"/>
      <c r="J119" s="50"/>
      <c r="K119" s="198">
        <f>K105+K106+K112+K113+K114+K117</f>
        <v>208307430</v>
      </c>
      <c r="L119" s="177"/>
      <c r="M119" s="177"/>
      <c r="N119" s="88"/>
      <c r="O119" s="88"/>
      <c r="P119" s="88"/>
      <c r="Q119" s="88"/>
    </row>
    <row r="120" spans="1:17">
      <c r="A120" s="7"/>
      <c r="C120" s="8"/>
      <c r="E120" s="7"/>
      <c r="F120" s="51" t="s">
        <v>256</v>
      </c>
      <c r="G120" s="52"/>
      <c r="H120" s="52"/>
      <c r="I120" s="52"/>
      <c r="J120" s="53"/>
      <c r="K120" s="54"/>
      <c r="M120" s="161"/>
    </row>
    <row r="121" spans="1:17" ht="29.25" customHeight="1">
      <c r="C121" s="258" t="s">
        <v>232</v>
      </c>
      <c r="D121" s="258"/>
      <c r="E121" s="258"/>
      <c r="F121" s="258"/>
      <c r="G121" s="258"/>
      <c r="H121" s="258"/>
      <c r="I121" s="258"/>
      <c r="J121" s="258"/>
      <c r="K121" s="55"/>
    </row>
    <row r="122" spans="1:17">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61" t="s">
        <v>248</v>
      </c>
      <c r="B128" s="261"/>
      <c r="C128" s="261"/>
      <c r="D128" s="261"/>
      <c r="E128" s="261"/>
      <c r="F128" s="261"/>
      <c r="G128" s="261"/>
      <c r="H128" s="261"/>
      <c r="I128" s="261"/>
      <c r="J128" s="261"/>
      <c r="K128" s="261"/>
    </row>
    <row r="129" spans="1:11">
      <c r="A129" s="15" t="str">
        <f>$A$42</f>
        <v xml:space="preserve">NAME: </v>
      </c>
      <c r="C129" s="130" t="str">
        <f>$D$20</f>
        <v>University of Colorado</v>
      </c>
      <c r="H129" s="39"/>
      <c r="J129" s="13"/>
      <c r="K129" s="17" t="str">
        <f>$K$3</f>
        <v>Due Date: October 08, 2018</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2017-18</v>
      </c>
      <c r="I131" s="22"/>
      <c r="J131" s="23"/>
      <c r="K131" s="24" t="str">
        <f>K87</f>
        <v>2018-19</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62" t="s">
        <v>66</v>
      </c>
      <c r="D135" s="262"/>
      <c r="E135" s="40">
        <v>2</v>
      </c>
      <c r="G135" s="90"/>
      <c r="H135" s="132">
        <v>0</v>
      </c>
      <c r="I135" s="91"/>
      <c r="J135" s="91"/>
      <c r="K135" s="132">
        <v>0</v>
      </c>
    </row>
    <row r="136" spans="1:11" ht="15.75" customHeight="1">
      <c r="A136" s="130">
        <v>3</v>
      </c>
      <c r="C136" s="130" t="s">
        <v>53</v>
      </c>
      <c r="E136" s="130">
        <v>3</v>
      </c>
      <c r="G136" s="90"/>
      <c r="H136" s="133">
        <v>0</v>
      </c>
      <c r="I136" s="90"/>
      <c r="J136" s="90"/>
      <c r="K136" s="133">
        <v>0</v>
      </c>
    </row>
    <row r="137" spans="1:11">
      <c r="A137" s="130">
        <v>4</v>
      </c>
      <c r="C137" s="130" t="s">
        <v>54</v>
      </c>
      <c r="E137" s="130">
        <v>4</v>
      </c>
      <c r="G137" s="90"/>
      <c r="H137" s="133">
        <v>0</v>
      </c>
      <c r="I137" s="90"/>
      <c r="J137" s="90"/>
      <c r="K137" s="205"/>
    </row>
    <row r="138" spans="1:11">
      <c r="A138" s="130">
        <v>5</v>
      </c>
      <c r="C138" s="130" t="s">
        <v>55</v>
      </c>
      <c r="E138" s="130">
        <v>5</v>
      </c>
      <c r="G138" s="90"/>
      <c r="H138" s="133">
        <v>0</v>
      </c>
      <c r="I138" s="90"/>
      <c r="J138" s="90"/>
      <c r="K138" s="133">
        <v>0</v>
      </c>
    </row>
    <row r="139" spans="1:11" ht="47.25" customHeight="1">
      <c r="A139" s="40">
        <v>6</v>
      </c>
      <c r="C139" s="262" t="s">
        <v>56</v>
      </c>
      <c r="D139" s="262"/>
      <c r="E139" s="40">
        <v>6</v>
      </c>
      <c r="G139" s="90"/>
      <c r="H139" s="132">
        <v>0</v>
      </c>
      <c r="I139" s="91"/>
      <c r="J139" s="91"/>
      <c r="K139" s="132">
        <v>0</v>
      </c>
    </row>
    <row r="140" spans="1:11">
      <c r="A140" s="130">
        <v>7</v>
      </c>
      <c r="E140" s="130">
        <v>7</v>
      </c>
      <c r="G140" s="90"/>
      <c r="H140" s="90"/>
      <c r="I140" s="90"/>
      <c r="J140" s="90"/>
      <c r="K140" s="90"/>
    </row>
    <row r="141" spans="1:11">
      <c r="A141" s="130">
        <v>8</v>
      </c>
      <c r="E141" s="130">
        <v>8</v>
      </c>
      <c r="G141" s="90"/>
      <c r="H141" s="90"/>
      <c r="I141" s="90"/>
      <c r="J141" s="90"/>
      <c r="K141" s="90"/>
    </row>
    <row r="142" spans="1:11">
      <c r="A142" s="130">
        <v>9</v>
      </c>
      <c r="E142" s="130">
        <v>9</v>
      </c>
      <c r="G142" s="90"/>
      <c r="H142" s="90"/>
      <c r="I142" s="90"/>
      <c r="J142" s="90"/>
      <c r="K142" s="90"/>
    </row>
    <row r="143" spans="1:11">
      <c r="A143" s="130">
        <v>10</v>
      </c>
      <c r="E143" s="130">
        <v>10</v>
      </c>
      <c r="G143" s="90"/>
      <c r="H143" s="90"/>
      <c r="I143" s="90"/>
      <c r="J143" s="90"/>
      <c r="K143" s="90"/>
    </row>
    <row r="144" spans="1:11">
      <c r="A144" s="130">
        <v>11</v>
      </c>
      <c r="E144" s="130">
        <v>11</v>
      </c>
      <c r="G144" s="90"/>
      <c r="H144" s="90"/>
      <c r="I144" s="90"/>
      <c r="J144" s="90"/>
      <c r="K144" s="90"/>
    </row>
    <row r="145" spans="1:11">
      <c r="A145" s="130">
        <v>12</v>
      </c>
      <c r="C145" s="130" t="s">
        <v>57</v>
      </c>
      <c r="E145" s="130">
        <v>12</v>
      </c>
      <c r="G145" s="90"/>
      <c r="H145" s="90">
        <f>SUM(H135:H144)</f>
        <v>0</v>
      </c>
      <c r="I145" s="90"/>
      <c r="J145" s="90"/>
      <c r="K145" s="90">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ht="12.75">
      <c r="B160" s="44"/>
      <c r="C160" s="45"/>
      <c r="D160" s="46"/>
      <c r="E160" s="46"/>
      <c r="F160" s="46"/>
    </row>
    <row r="161" spans="1:13" ht="12.75">
      <c r="B161" s="44"/>
      <c r="C161" s="45"/>
      <c r="D161" s="46"/>
      <c r="E161" s="46"/>
      <c r="F161" s="46"/>
    </row>
    <row r="162" spans="1:13">
      <c r="E162" s="34"/>
    </row>
    <row r="163" spans="1:13">
      <c r="E163" s="34"/>
    </row>
    <row r="164" spans="1:13">
      <c r="E164" s="34"/>
    </row>
    <row r="165" spans="1:13">
      <c r="E165" s="34"/>
    </row>
    <row r="166" spans="1:13">
      <c r="E166" s="34"/>
    </row>
    <row r="167" spans="1:13">
      <c r="E167" s="34"/>
    </row>
    <row r="168" spans="1:13">
      <c r="E168" s="34"/>
    </row>
    <row r="169" spans="1:13">
      <c r="E169" s="34"/>
    </row>
    <row r="170" spans="1:13">
      <c r="E170" s="34"/>
    </row>
    <row r="171" spans="1:13">
      <c r="E171" s="34"/>
    </row>
    <row r="172" spans="1:13">
      <c r="E172" s="34"/>
    </row>
    <row r="173" spans="1:13">
      <c r="E173" s="34"/>
    </row>
    <row r="174" spans="1:13">
      <c r="A174" s="15" t="str">
        <f>$A$83</f>
        <v xml:space="preserve">Institution No.:  </v>
      </c>
      <c r="E174" s="34"/>
      <c r="G174" s="13"/>
      <c r="H174" s="39"/>
      <c r="J174" s="13"/>
      <c r="K174" s="14" t="s">
        <v>67</v>
      </c>
      <c r="L174" s="16"/>
      <c r="M174" s="56"/>
    </row>
    <row r="175" spans="1:13" s="35" customFormat="1">
      <c r="A175" s="261" t="s">
        <v>68</v>
      </c>
      <c r="B175" s="261"/>
      <c r="C175" s="261"/>
      <c r="D175" s="261"/>
      <c r="E175" s="261"/>
      <c r="F175" s="261"/>
      <c r="G175" s="261"/>
      <c r="H175" s="261"/>
      <c r="I175" s="261"/>
      <c r="J175" s="261"/>
      <c r="K175" s="261"/>
      <c r="L175" s="57"/>
      <c r="M175" s="58"/>
    </row>
    <row r="176" spans="1:13">
      <c r="A176" s="15" t="str">
        <f>$A$42</f>
        <v xml:space="preserve">NAME: </v>
      </c>
      <c r="C176" s="130" t="str">
        <f>$D$20</f>
        <v>University of Colorado</v>
      </c>
      <c r="H176" s="39"/>
      <c r="J176" s="13"/>
      <c r="K176" s="17" t="str">
        <f>$K$3</f>
        <v>Due Date: October 08, 2018</v>
      </c>
      <c r="L176" s="16"/>
      <c r="M176" s="56"/>
    </row>
    <row r="177" spans="1:11">
      <c r="A177" s="18" t="s">
        <v>6</v>
      </c>
      <c r="B177" s="18" t="s">
        <v>6</v>
      </c>
      <c r="C177" s="18" t="s">
        <v>6</v>
      </c>
      <c r="D177" s="18" t="s">
        <v>6</v>
      </c>
      <c r="E177" s="18" t="s">
        <v>6</v>
      </c>
      <c r="F177" s="18" t="s">
        <v>6</v>
      </c>
      <c r="G177" s="19" t="s">
        <v>6</v>
      </c>
      <c r="H177" s="20" t="s">
        <v>6</v>
      </c>
      <c r="I177" s="18" t="s">
        <v>6</v>
      </c>
      <c r="J177" s="19" t="s">
        <v>6</v>
      </c>
      <c r="K177" s="20" t="s">
        <v>6</v>
      </c>
    </row>
    <row r="178" spans="1:11">
      <c r="A178" s="21" t="s">
        <v>7</v>
      </c>
      <c r="E178" s="21" t="s">
        <v>7</v>
      </c>
      <c r="G178" s="23"/>
      <c r="H178" s="24" t="str">
        <f>H131</f>
        <v>2017-18</v>
      </c>
      <c r="I178" s="22"/>
      <c r="J178" s="130"/>
      <c r="K178" s="24" t="str">
        <f>K131</f>
        <v>2018-19</v>
      </c>
    </row>
    <row r="179" spans="1:11">
      <c r="A179" s="21" t="s">
        <v>9</v>
      </c>
      <c r="E179" s="21" t="s">
        <v>9</v>
      </c>
      <c r="G179" s="23"/>
      <c r="H179" s="24" t="s">
        <v>12</v>
      </c>
      <c r="I179" s="22"/>
      <c r="J179" s="130"/>
      <c r="K179" s="24" t="str">
        <f>K132</f>
        <v>Estimate</v>
      </c>
    </row>
    <row r="180" spans="1:11">
      <c r="A180" s="18" t="s">
        <v>6</v>
      </c>
      <c r="B180" s="18" t="s">
        <v>6</v>
      </c>
      <c r="C180" s="18" t="s">
        <v>6</v>
      </c>
      <c r="D180" s="18" t="s">
        <v>6</v>
      </c>
      <c r="E180" s="18" t="s">
        <v>6</v>
      </c>
      <c r="F180" s="18" t="s">
        <v>6</v>
      </c>
      <c r="G180" s="19" t="s">
        <v>6</v>
      </c>
      <c r="H180" s="20" t="s">
        <v>6</v>
      </c>
      <c r="I180" s="18" t="s">
        <v>6</v>
      </c>
      <c r="J180" s="19" t="s">
        <v>6</v>
      </c>
      <c r="K180" s="19" t="s">
        <v>6</v>
      </c>
    </row>
    <row r="181" spans="1:11">
      <c r="A181" s="7">
        <v>1</v>
      </c>
      <c r="C181" s="8" t="s">
        <v>69</v>
      </c>
      <c r="E181" s="7">
        <v>1</v>
      </c>
      <c r="G181" s="13"/>
      <c r="H181" s="29"/>
      <c r="J181" s="130"/>
      <c r="K181" s="130"/>
    </row>
    <row r="182" spans="1:11">
      <c r="A182" s="26" t="s">
        <v>70</v>
      </c>
      <c r="C182" s="8" t="s">
        <v>71</v>
      </c>
      <c r="E182" s="26" t="s">
        <v>70</v>
      </c>
      <c r="F182" s="59"/>
      <c r="G182" s="92"/>
      <c r="H182" s="206">
        <f>+H107/(30*77)</f>
        <v>6831.744155844156</v>
      </c>
      <c r="I182" s="92"/>
      <c r="J182" s="130"/>
      <c r="K182" s="206">
        <f>+K107/(30*85)</f>
        <v>6611.1156862745102</v>
      </c>
    </row>
    <row r="183" spans="1:11">
      <c r="A183" s="26" t="s">
        <v>72</v>
      </c>
      <c r="C183" s="8" t="s">
        <v>73</v>
      </c>
      <c r="E183" s="26" t="s">
        <v>72</v>
      </c>
      <c r="F183" s="59"/>
      <c r="G183" s="92"/>
      <c r="H183" s="156">
        <f>H184-H182</f>
        <v>871.04584415584395</v>
      </c>
      <c r="I183" s="92"/>
      <c r="J183" s="130"/>
      <c r="K183" s="156">
        <f>7865-K182</f>
        <v>1253.8843137254898</v>
      </c>
    </row>
    <row r="184" spans="1:11">
      <c r="A184" s="26" t="s">
        <v>74</v>
      </c>
      <c r="C184" s="8" t="s">
        <v>75</v>
      </c>
      <c r="E184" s="26" t="s">
        <v>74</v>
      </c>
      <c r="F184" s="59"/>
      <c r="G184" s="92"/>
      <c r="H184" s="93">
        <v>7702.79</v>
      </c>
      <c r="I184" s="92"/>
      <c r="J184" s="130"/>
      <c r="K184" s="93">
        <f>SUM(K182:K183)</f>
        <v>7865</v>
      </c>
    </row>
    <row r="185" spans="1:11">
      <c r="A185" s="7">
        <v>3</v>
      </c>
      <c r="C185" s="8" t="s">
        <v>76</v>
      </c>
      <c r="E185" s="7">
        <v>3</v>
      </c>
      <c r="F185" s="59"/>
      <c r="G185" s="92"/>
      <c r="H185" s="206">
        <v>2050.58</v>
      </c>
      <c r="I185" s="92"/>
      <c r="J185" s="130"/>
      <c r="K185" s="206">
        <v>1962</v>
      </c>
    </row>
    <row r="186" spans="1:11">
      <c r="A186" s="7">
        <v>4</v>
      </c>
      <c r="C186" s="8" t="s">
        <v>77</v>
      </c>
      <c r="E186" s="7">
        <v>4</v>
      </c>
      <c r="F186" s="59"/>
      <c r="G186" s="92"/>
      <c r="H186" s="93">
        <v>9753.369999999999</v>
      </c>
      <c r="I186" s="92"/>
      <c r="J186" s="130"/>
      <c r="K186" s="93">
        <f>SUM(K184:K185)</f>
        <v>9827</v>
      </c>
    </row>
    <row r="187" spans="1:11">
      <c r="A187" s="7">
        <v>5</v>
      </c>
      <c r="E187" s="7">
        <v>5</v>
      </c>
      <c r="F187" s="59"/>
      <c r="G187" s="92"/>
      <c r="H187" s="93"/>
      <c r="I187" s="92"/>
      <c r="J187" s="130"/>
      <c r="K187" s="93"/>
    </row>
    <row r="188" spans="1:11">
      <c r="A188" s="7">
        <v>6</v>
      </c>
      <c r="C188" s="8" t="s">
        <v>78</v>
      </c>
      <c r="E188" s="7">
        <v>6</v>
      </c>
      <c r="F188" s="59"/>
      <c r="G188" s="92"/>
      <c r="H188" s="206">
        <v>1338.36</v>
      </c>
      <c r="I188" s="92"/>
      <c r="J188" s="130"/>
      <c r="K188" s="206">
        <v>1367</v>
      </c>
    </row>
    <row r="189" spans="1:11">
      <c r="A189" s="7">
        <v>7</v>
      </c>
      <c r="C189" s="8" t="s">
        <v>79</v>
      </c>
      <c r="E189" s="7">
        <v>7</v>
      </c>
      <c r="F189" s="59"/>
      <c r="G189" s="92"/>
      <c r="H189" s="206">
        <v>514.47</v>
      </c>
      <c r="I189" s="92"/>
      <c r="J189" s="130"/>
      <c r="K189" s="206">
        <v>496</v>
      </c>
    </row>
    <row r="190" spans="1:11">
      <c r="A190" s="7">
        <v>8</v>
      </c>
      <c r="C190" s="8" t="s">
        <v>80</v>
      </c>
      <c r="E190" s="7">
        <v>8</v>
      </c>
      <c r="F190" s="59"/>
      <c r="G190" s="92"/>
      <c r="H190" s="93">
        <v>1852.83</v>
      </c>
      <c r="I190" s="92"/>
      <c r="J190" s="130"/>
      <c r="K190" s="93">
        <f>SUM(K188:K189)</f>
        <v>1863</v>
      </c>
    </row>
    <row r="191" spans="1:11">
      <c r="A191" s="7">
        <v>9</v>
      </c>
      <c r="E191" s="7">
        <v>9</v>
      </c>
      <c r="F191" s="59"/>
      <c r="G191" s="92"/>
      <c r="H191" s="93"/>
      <c r="I191" s="92"/>
      <c r="J191" s="130"/>
      <c r="K191" s="93"/>
    </row>
    <row r="192" spans="1:11">
      <c r="A192" s="7">
        <v>10</v>
      </c>
      <c r="C192" s="8" t="s">
        <v>81</v>
      </c>
      <c r="E192" s="7">
        <v>10</v>
      </c>
      <c r="F192" s="59"/>
      <c r="G192" s="92"/>
      <c r="H192" s="93">
        <v>9041.15</v>
      </c>
      <c r="I192" s="92"/>
      <c r="J192" s="130"/>
      <c r="K192" s="93">
        <f>K184+K188</f>
        <v>9232</v>
      </c>
    </row>
    <row r="193" spans="1:11">
      <c r="A193" s="7">
        <v>11</v>
      </c>
      <c r="C193" s="8" t="s">
        <v>82</v>
      </c>
      <c r="E193" s="7">
        <v>11</v>
      </c>
      <c r="F193" s="59"/>
      <c r="G193" s="92"/>
      <c r="H193" s="93">
        <v>2565.0500000000002</v>
      </c>
      <c r="I193" s="92"/>
      <c r="J193" s="130"/>
      <c r="K193" s="93">
        <f>K185+K189</f>
        <v>2458</v>
      </c>
    </row>
    <row r="194" spans="1:11">
      <c r="A194" s="7">
        <v>12</v>
      </c>
      <c r="C194" s="8" t="s">
        <v>83</v>
      </c>
      <c r="E194" s="7">
        <v>12</v>
      </c>
      <c r="F194" s="59"/>
      <c r="G194" s="92"/>
      <c r="H194" s="93">
        <v>11606.2</v>
      </c>
      <c r="I194" s="92"/>
      <c r="J194" s="130"/>
      <c r="K194" s="93">
        <f>K192+K193</f>
        <v>11690</v>
      </c>
    </row>
    <row r="195" spans="1:11">
      <c r="A195" s="7">
        <v>13</v>
      </c>
      <c r="E195" s="7">
        <v>13</v>
      </c>
      <c r="G195" s="92"/>
      <c r="H195" s="94"/>
      <c r="I195" s="95"/>
      <c r="J195" s="130"/>
      <c r="K195" s="94"/>
    </row>
    <row r="196" spans="1:11">
      <c r="A196" s="7">
        <v>15</v>
      </c>
      <c r="C196" s="8" t="s">
        <v>84</v>
      </c>
      <c r="E196" s="7">
        <v>15</v>
      </c>
      <c r="G196" s="92"/>
      <c r="H196" s="96"/>
      <c r="I196" s="95"/>
      <c r="J196" s="130"/>
      <c r="K196" s="96"/>
    </row>
    <row r="197" spans="1:11">
      <c r="A197" s="7">
        <v>16</v>
      </c>
      <c r="C197" s="8" t="s">
        <v>85</v>
      </c>
      <c r="E197" s="7">
        <v>16</v>
      </c>
      <c r="G197" s="92"/>
      <c r="H197" s="94">
        <f>(H119-H367)/H194</f>
        <v>17197.627967810306</v>
      </c>
      <c r="I197" s="97"/>
      <c r="J197" s="130"/>
      <c r="K197" s="94"/>
    </row>
    <row r="198" spans="1:11">
      <c r="A198" s="7">
        <v>17</v>
      </c>
      <c r="C198" s="8" t="s">
        <v>86</v>
      </c>
      <c r="E198" s="7">
        <v>17</v>
      </c>
      <c r="G198" s="92"/>
      <c r="H198" s="138"/>
      <c r="I198" s="95"/>
      <c r="J198" s="130"/>
      <c r="K198" s="95"/>
    </row>
    <row r="199" spans="1:11">
      <c r="A199" s="7">
        <v>18</v>
      </c>
      <c r="E199" s="7">
        <v>18</v>
      </c>
      <c r="G199" s="92"/>
      <c r="H199" s="95"/>
      <c r="I199" s="95"/>
      <c r="J199" s="130"/>
      <c r="K199" s="95"/>
    </row>
    <row r="200" spans="1:11">
      <c r="A200" s="130">
        <v>19</v>
      </c>
      <c r="C200" s="8" t="s">
        <v>87</v>
      </c>
      <c r="E200" s="130">
        <v>19</v>
      </c>
      <c r="G200" s="92"/>
      <c r="H200" s="95"/>
      <c r="I200" s="95"/>
      <c r="J200" s="130"/>
      <c r="K200" s="95"/>
    </row>
    <row r="201" spans="1:11">
      <c r="A201" s="7">
        <v>20</v>
      </c>
      <c r="C201" s="8" t="s">
        <v>88</v>
      </c>
      <c r="E201" s="7">
        <v>20</v>
      </c>
      <c r="F201" s="9"/>
      <c r="G201" s="98"/>
      <c r="H201" s="99">
        <f>G512+G551</f>
        <v>824.09</v>
      </c>
      <c r="I201" s="98"/>
      <c r="J201" s="130"/>
      <c r="K201" s="99"/>
    </row>
    <row r="202" spans="1:11">
      <c r="A202" s="7">
        <v>21</v>
      </c>
      <c r="C202" s="8" t="s">
        <v>89</v>
      </c>
      <c r="E202" s="7">
        <v>21</v>
      </c>
      <c r="F202" s="9"/>
      <c r="G202" s="98"/>
      <c r="H202" s="99">
        <f>G508+G547</f>
        <v>688.62</v>
      </c>
      <c r="I202" s="98"/>
      <c r="J202" s="130"/>
      <c r="K202" s="99"/>
    </row>
    <row r="203" spans="1:11">
      <c r="A203" s="7">
        <v>22</v>
      </c>
      <c r="C203" s="8" t="s">
        <v>90</v>
      </c>
      <c r="E203" s="7">
        <v>22</v>
      </c>
      <c r="F203" s="9"/>
      <c r="G203" s="98"/>
      <c r="H203" s="99">
        <f>G510+G549</f>
        <v>135.47</v>
      </c>
      <c r="I203" s="98"/>
      <c r="J203" s="130"/>
      <c r="K203" s="99"/>
    </row>
    <row r="204" spans="1:11">
      <c r="A204" s="7">
        <v>23</v>
      </c>
      <c r="E204" s="7">
        <v>23</v>
      </c>
      <c r="F204" s="9"/>
      <c r="G204" s="98"/>
      <c r="H204" s="99"/>
      <c r="I204" s="98"/>
      <c r="J204" s="130"/>
      <c r="K204" s="99"/>
    </row>
    <row r="205" spans="1:11">
      <c r="A205" s="7">
        <v>24</v>
      </c>
      <c r="C205" s="8" t="s">
        <v>91</v>
      </c>
      <c r="E205" s="7">
        <v>24</v>
      </c>
      <c r="F205" s="9"/>
      <c r="G205" s="98"/>
      <c r="H205" s="98"/>
      <c r="I205" s="98"/>
      <c r="K205" s="98"/>
    </row>
    <row r="206" spans="1:11" ht="15">
      <c r="A206" s="7">
        <v>25</v>
      </c>
      <c r="C206" s="8" t="s">
        <v>92</v>
      </c>
      <c r="E206" s="7">
        <v>25</v>
      </c>
      <c r="G206" s="92"/>
      <c r="H206" s="99">
        <f>IF(OR(G512&gt;0,G551&gt;0),(H551+H512)/(G551+G512),0)</f>
        <v>97206.872978072803</v>
      </c>
      <c r="I206" s="95"/>
      <c r="K206" s="129"/>
    </row>
    <row r="207" spans="1:11">
      <c r="A207" s="7">
        <v>26</v>
      </c>
      <c r="C207" s="8" t="s">
        <v>93</v>
      </c>
      <c r="E207" s="7">
        <v>26</v>
      </c>
      <c r="G207" s="92"/>
      <c r="H207" s="99">
        <f>IF(H202=0,0,(H508+H509+H547+H548)/H202)</f>
        <v>96325.297226772396</v>
      </c>
      <c r="I207" s="95"/>
      <c r="J207" s="130"/>
      <c r="K207" s="95"/>
    </row>
    <row r="208" spans="1:11">
      <c r="A208" s="7">
        <v>27</v>
      </c>
      <c r="C208" s="8" t="s">
        <v>94</v>
      </c>
      <c r="E208" s="7">
        <v>27</v>
      </c>
      <c r="G208" s="92"/>
      <c r="H208" s="99">
        <f>IF(H203=0,0,(H510+H511+H549+H550)/H203)</f>
        <v>101688.09165276446</v>
      </c>
      <c r="I208" s="95"/>
      <c r="J208" s="130"/>
      <c r="K208" s="95"/>
    </row>
    <row r="209" spans="1:13">
      <c r="A209" s="7">
        <v>28</v>
      </c>
      <c r="E209" s="7">
        <v>28</v>
      </c>
      <c r="G209" s="92"/>
      <c r="H209" s="95"/>
      <c r="I209" s="95"/>
      <c r="J209" s="130"/>
      <c r="K209" s="95"/>
    </row>
    <row r="210" spans="1:13">
      <c r="A210" s="7">
        <v>29</v>
      </c>
      <c r="C210" s="8" t="s">
        <v>95</v>
      </c>
      <c r="E210" s="7">
        <v>29</v>
      </c>
      <c r="F210" s="60"/>
      <c r="G210" s="92"/>
      <c r="H210" s="93">
        <f>G101</f>
        <v>1488.4499999999998</v>
      </c>
      <c r="I210" s="92"/>
      <c r="J210" s="130"/>
      <c r="K210" s="93"/>
    </row>
    <row r="211" spans="1:13">
      <c r="A211" s="8"/>
      <c r="H211" s="39"/>
      <c r="J211" s="130"/>
      <c r="K211" s="130"/>
    </row>
    <row r="212" spans="1:13">
      <c r="A212" s="8"/>
      <c r="H212" s="39"/>
      <c r="K212" s="39"/>
    </row>
    <row r="213" spans="1:13" ht="30" customHeight="1">
      <c r="A213" s="8"/>
      <c r="C213" s="263" t="s">
        <v>96</v>
      </c>
      <c r="D213" s="263"/>
      <c r="E213" s="263"/>
      <c r="F213" s="263"/>
      <c r="G213" s="263"/>
      <c r="H213" s="263"/>
      <c r="I213" s="263"/>
      <c r="K213" s="39"/>
    </row>
    <row r="214" spans="1:13">
      <c r="A214" s="8"/>
      <c r="H214" s="39"/>
      <c r="K214" s="39"/>
    </row>
    <row r="215" spans="1:13">
      <c r="A215" s="8"/>
      <c r="H215" s="39"/>
      <c r="K215" s="39"/>
    </row>
    <row r="216" spans="1:13">
      <c r="A216" s="8"/>
      <c r="H216" s="39"/>
      <c r="K216" s="39"/>
    </row>
    <row r="217" spans="1:13">
      <c r="A217" s="8"/>
      <c r="C217" s="35"/>
      <c r="D217" s="35"/>
      <c r="E217" s="35"/>
      <c r="F217" s="35"/>
      <c r="G217" s="61"/>
      <c r="H217" s="38"/>
      <c r="K217" s="39"/>
    </row>
    <row r="218" spans="1:13">
      <c r="A218" s="8"/>
      <c r="H218" s="39"/>
      <c r="K218" s="39"/>
    </row>
    <row r="219" spans="1:13">
      <c r="A219" s="8"/>
      <c r="H219" s="39"/>
      <c r="K219" s="39"/>
    </row>
    <row r="220" spans="1:13">
      <c r="A220" s="8"/>
      <c r="H220" s="39"/>
      <c r="K220" s="39"/>
    </row>
    <row r="221" spans="1:13">
      <c r="A221" s="8"/>
      <c r="H221" s="39"/>
      <c r="K221" s="39"/>
    </row>
    <row r="222" spans="1:13">
      <c r="A222" s="8"/>
      <c r="H222" s="39"/>
      <c r="K222" s="39"/>
    </row>
    <row r="223" spans="1:13">
      <c r="A223" s="8"/>
      <c r="H223" s="39"/>
      <c r="K223" s="39"/>
    </row>
    <row r="224" spans="1:13">
      <c r="E224" s="34"/>
      <c r="G224" s="13"/>
      <c r="H224" s="39"/>
      <c r="I224" s="16"/>
      <c r="K224" s="39"/>
      <c r="M224" s="56"/>
    </row>
    <row r="225" spans="1:11">
      <c r="A225" s="8"/>
      <c r="H225" s="39"/>
      <c r="K225" s="39"/>
    </row>
    <row r="226" spans="1:11">
      <c r="A226" s="15" t="str">
        <f>$A$83</f>
        <v xml:space="preserve">Institution No.:  </v>
      </c>
      <c r="C226" s="62"/>
      <c r="G226" s="130"/>
      <c r="H226" s="130"/>
      <c r="I226" s="30" t="s">
        <v>97</v>
      </c>
      <c r="J226" s="130"/>
      <c r="K226" s="130"/>
    </row>
    <row r="227" spans="1:11">
      <c r="A227" s="153"/>
      <c r="B227" s="264" t="s">
        <v>98</v>
      </c>
      <c r="C227" s="264"/>
      <c r="D227" s="264"/>
      <c r="E227" s="264"/>
      <c r="F227" s="264"/>
      <c r="G227" s="264"/>
      <c r="H227" s="264"/>
      <c r="I227" s="264"/>
      <c r="J227" s="264"/>
      <c r="K227" s="264"/>
    </row>
    <row r="228" spans="1:11">
      <c r="A228" s="15" t="str">
        <f>$A$42</f>
        <v xml:space="preserve">NAME: </v>
      </c>
      <c r="C228" s="130" t="str">
        <f>$D$20</f>
        <v>University of Colorado</v>
      </c>
      <c r="G228" s="130"/>
      <c r="H228" s="130"/>
      <c r="I228" s="17" t="str">
        <f>$K$3</f>
        <v>Due Date: October 08, 2018</v>
      </c>
      <c r="J228" s="130"/>
      <c r="K228" s="130"/>
    </row>
    <row r="229" spans="1:11">
      <c r="A229" s="18"/>
      <c r="C229" s="18" t="s">
        <v>6</v>
      </c>
      <c r="D229" s="18" t="s">
        <v>6</v>
      </c>
      <c r="E229" s="18" t="s">
        <v>6</v>
      </c>
      <c r="F229" s="18" t="s">
        <v>6</v>
      </c>
      <c r="G229" s="18" t="s">
        <v>6</v>
      </c>
      <c r="H229" s="18" t="s">
        <v>6</v>
      </c>
      <c r="I229" s="18" t="s">
        <v>6</v>
      </c>
      <c r="J229" s="18" t="s">
        <v>6</v>
      </c>
      <c r="K229" s="130"/>
    </row>
    <row r="230" spans="1:11">
      <c r="A230" s="21"/>
      <c r="D230" s="25" t="s">
        <v>257</v>
      </c>
      <c r="G230" s="130"/>
      <c r="H230" s="130"/>
      <c r="J230" s="130"/>
      <c r="K230" s="130"/>
    </row>
    <row r="231" spans="1:11">
      <c r="A231" s="21"/>
      <c r="D231" s="25" t="s">
        <v>12</v>
      </c>
      <c r="G231" s="130"/>
      <c r="H231" s="130"/>
      <c r="J231" s="130"/>
      <c r="K231" s="130"/>
    </row>
    <row r="232" spans="1:11">
      <c r="A232" s="18"/>
      <c r="D232" s="25" t="s">
        <v>99</v>
      </c>
      <c r="E232" s="25" t="s">
        <v>99</v>
      </c>
      <c r="F232" s="25" t="s">
        <v>100</v>
      </c>
      <c r="G232" s="25"/>
      <c r="H232" s="130"/>
      <c r="J232" s="130"/>
      <c r="K232" s="130"/>
    </row>
    <row r="233" spans="1:11">
      <c r="A233" s="8"/>
      <c r="C233" s="25" t="s">
        <v>101</v>
      </c>
      <c r="D233" s="25" t="s">
        <v>102</v>
      </c>
      <c r="E233" s="25" t="s">
        <v>103</v>
      </c>
      <c r="F233" s="25" t="s">
        <v>104</v>
      </c>
      <c r="G233" s="25"/>
      <c r="H233" s="130"/>
      <c r="J233" s="130"/>
      <c r="K233" s="130"/>
    </row>
    <row r="234" spans="1:11">
      <c r="A234" s="8"/>
      <c r="C234" s="18" t="s">
        <v>6</v>
      </c>
      <c r="D234" s="18" t="s">
        <v>6</v>
      </c>
      <c r="E234" s="18" t="s">
        <v>6</v>
      </c>
      <c r="F234" s="18" t="s">
        <v>6</v>
      </c>
      <c r="G234" s="18" t="s">
        <v>6</v>
      </c>
      <c r="H234" s="130"/>
      <c r="J234" s="130"/>
      <c r="K234" s="130"/>
    </row>
    <row r="235" spans="1:11">
      <c r="A235" s="8"/>
      <c r="G235" s="130"/>
      <c r="H235" s="130"/>
      <c r="J235" s="130"/>
      <c r="K235" s="130"/>
    </row>
    <row r="236" spans="1:11">
      <c r="A236" s="8"/>
      <c r="C236" s="8" t="s">
        <v>105</v>
      </c>
      <c r="D236" s="134"/>
      <c r="E236" s="134"/>
      <c r="F236" s="93"/>
      <c r="G236" s="130"/>
      <c r="H236" s="130"/>
      <c r="J236" s="130"/>
      <c r="K236" s="130"/>
    </row>
    <row r="237" spans="1:11">
      <c r="A237" s="8"/>
      <c r="D237" s="100"/>
      <c r="E237" s="100"/>
      <c r="F237" s="100"/>
      <c r="G237" s="130"/>
      <c r="H237" s="130"/>
      <c r="J237" s="130"/>
      <c r="K237" s="130"/>
    </row>
    <row r="238" spans="1:11">
      <c r="A238" s="8"/>
      <c r="C238" s="8" t="s">
        <v>106</v>
      </c>
      <c r="D238" s="134">
        <v>4456</v>
      </c>
      <c r="E238" s="134">
        <v>186.69</v>
      </c>
      <c r="F238" s="93">
        <f>D238/E238</f>
        <v>23.868445015801598</v>
      </c>
      <c r="G238" s="7"/>
      <c r="H238" s="130"/>
      <c r="J238" s="130"/>
      <c r="K238" s="130"/>
    </row>
    <row r="239" spans="1:11">
      <c r="A239" s="8"/>
      <c r="E239" s="94"/>
      <c r="F239" s="94"/>
      <c r="G239" s="130"/>
      <c r="H239" s="130"/>
      <c r="J239" s="130"/>
      <c r="K239" s="130"/>
    </row>
    <row r="240" spans="1:11">
      <c r="A240" s="8"/>
      <c r="C240" s="8" t="s">
        <v>107</v>
      </c>
      <c r="D240" s="134">
        <v>4641</v>
      </c>
      <c r="E240" s="134">
        <v>283.43</v>
      </c>
      <c r="F240" s="93">
        <f>D240/E240</f>
        <v>16.374413435416152</v>
      </c>
      <c r="G240" s="7"/>
      <c r="H240" s="130"/>
      <c r="J240" s="130"/>
      <c r="K240" s="130"/>
    </row>
    <row r="241" spans="1:11">
      <c r="A241" s="8"/>
      <c r="D241" s="94"/>
      <c r="E241" s="94"/>
      <c r="F241" s="94"/>
      <c r="G241" s="130"/>
      <c r="H241" s="130"/>
      <c r="J241" s="130"/>
      <c r="K241" s="130"/>
    </row>
    <row r="242" spans="1:11">
      <c r="A242" s="8"/>
      <c r="C242" s="8" t="s">
        <v>108</v>
      </c>
      <c r="D242" s="93">
        <v>9097</v>
      </c>
      <c r="E242" s="93">
        <v>470.12</v>
      </c>
      <c r="F242" s="93">
        <f>D242/E242</f>
        <v>19.350378626733601</v>
      </c>
      <c r="G242" s="28"/>
      <c r="H242" s="63"/>
      <c r="J242" s="130"/>
      <c r="K242" s="130"/>
    </row>
    <row r="243" spans="1:11">
      <c r="A243" s="8"/>
      <c r="D243" s="64"/>
      <c r="E243" s="64"/>
      <c r="F243" s="64"/>
      <c r="G243" s="130"/>
      <c r="H243" s="130"/>
      <c r="J243" s="130"/>
      <c r="K243" s="130"/>
    </row>
    <row r="244" spans="1:11">
      <c r="A244" s="8"/>
      <c r="D244" s="64"/>
      <c r="E244" s="64"/>
      <c r="F244" s="64"/>
      <c r="G244" s="130"/>
      <c r="H244" s="130"/>
      <c r="J244" s="130"/>
      <c r="K244" s="130"/>
    </row>
    <row r="245" spans="1:11">
      <c r="A245" s="8"/>
      <c r="C245" s="8" t="s">
        <v>109</v>
      </c>
      <c r="D245" s="134">
        <v>2276</v>
      </c>
      <c r="E245" s="134">
        <v>211.36</v>
      </c>
      <c r="F245" s="93">
        <f>D245/E245</f>
        <v>10.768357305071914</v>
      </c>
      <c r="G245" s="7"/>
      <c r="H245" s="130"/>
      <c r="J245" s="130"/>
      <c r="K245" s="130"/>
    </row>
    <row r="246" spans="1:11">
      <c r="A246" s="8"/>
      <c r="D246" s="94"/>
      <c r="E246" s="94"/>
      <c r="F246" s="93"/>
      <c r="G246" s="130"/>
      <c r="H246" s="130"/>
      <c r="J246" s="130"/>
      <c r="K246" s="130"/>
    </row>
    <row r="247" spans="1:11">
      <c r="A247" s="8"/>
      <c r="B247" s="8" t="s">
        <v>38</v>
      </c>
      <c r="C247" s="8" t="s">
        <v>110</v>
      </c>
      <c r="D247" s="134">
        <v>233</v>
      </c>
      <c r="E247" s="134">
        <v>60.56</v>
      </c>
      <c r="F247" s="93">
        <f>D247/E247</f>
        <v>3.8474240422721269</v>
      </c>
      <c r="G247" s="7"/>
      <c r="H247" s="130"/>
      <c r="J247" s="130"/>
      <c r="K247" s="130"/>
    </row>
    <row r="248" spans="1:11">
      <c r="A248" s="8"/>
      <c r="D248" s="100"/>
      <c r="E248" s="100"/>
      <c r="F248" s="93"/>
      <c r="G248" s="130"/>
      <c r="H248" s="130"/>
      <c r="J248" s="130"/>
      <c r="K248" s="130"/>
    </row>
    <row r="249" spans="1:11">
      <c r="A249" s="8"/>
      <c r="C249" s="8" t="s">
        <v>111</v>
      </c>
      <c r="D249" s="94">
        <v>2509</v>
      </c>
      <c r="E249" s="94">
        <v>271.92</v>
      </c>
      <c r="F249" s="93">
        <f>D249/E249</f>
        <v>9.2269785230950276</v>
      </c>
      <c r="G249" s="7"/>
      <c r="H249" s="130"/>
      <c r="J249" s="130"/>
      <c r="K249" s="130"/>
    </row>
    <row r="250" spans="1:11">
      <c r="A250" s="8"/>
      <c r="D250" s="85"/>
      <c r="E250" s="85"/>
      <c r="F250" s="93"/>
      <c r="G250" s="130"/>
      <c r="H250" s="130"/>
      <c r="J250" s="130"/>
      <c r="K250" s="130"/>
    </row>
    <row r="251" spans="1:11">
      <c r="A251" s="8"/>
      <c r="C251" s="8" t="s">
        <v>112</v>
      </c>
      <c r="D251" s="157">
        <v>11606</v>
      </c>
      <c r="E251" s="157">
        <v>742.04</v>
      </c>
      <c r="F251" s="93">
        <f>D251/E251</f>
        <v>15.640666271360034</v>
      </c>
      <c r="G251" s="7"/>
      <c r="H251" s="130"/>
      <c r="J251" s="130"/>
      <c r="K251" s="130"/>
    </row>
    <row r="252" spans="1:11">
      <c r="A252" s="8"/>
      <c r="G252" s="130"/>
      <c r="H252" s="130"/>
      <c r="J252" s="130"/>
      <c r="K252" s="130"/>
    </row>
    <row r="253" spans="1:11">
      <c r="A253" s="8"/>
      <c r="G253" s="130"/>
      <c r="H253" s="130"/>
      <c r="J253" s="130"/>
      <c r="K253" s="130"/>
    </row>
    <row r="254" spans="1:11">
      <c r="A254" s="8"/>
      <c r="G254" s="130"/>
      <c r="H254" s="130"/>
      <c r="J254" s="130"/>
      <c r="K254" s="130"/>
    </row>
    <row r="255" spans="1:11">
      <c r="A255" s="8"/>
      <c r="G255" s="130"/>
      <c r="H255" s="130"/>
      <c r="J255" s="130"/>
      <c r="K255" s="130"/>
    </row>
    <row r="256" spans="1:11">
      <c r="A256" s="8"/>
      <c r="C256" s="8" t="s">
        <v>113</v>
      </c>
      <c r="G256" s="130"/>
      <c r="H256" s="130"/>
      <c r="J256" s="130"/>
      <c r="K256" s="130"/>
    </row>
    <row r="257" spans="1:11">
      <c r="A257" s="8"/>
      <c r="C257" s="8" t="s">
        <v>114</v>
      </c>
      <c r="G257" s="130"/>
      <c r="H257" s="130"/>
      <c r="J257" s="130"/>
      <c r="K257" s="130"/>
    </row>
    <row r="258" spans="1:11">
      <c r="A258" s="8"/>
      <c r="H258" s="39"/>
      <c r="K258" s="39"/>
    </row>
    <row r="259" spans="1:11">
      <c r="A259" s="8"/>
      <c r="H259" s="39"/>
      <c r="K259" s="39"/>
    </row>
    <row r="260" spans="1:11">
      <c r="A260" s="8"/>
      <c r="H260" s="39"/>
      <c r="K260" s="39"/>
    </row>
    <row r="261" spans="1:11">
      <c r="A261" s="8"/>
      <c r="H261" s="39"/>
      <c r="K261" s="39"/>
    </row>
    <row r="262" spans="1:11">
      <c r="A262" s="8"/>
      <c r="H262" s="39"/>
      <c r="K262" s="39"/>
    </row>
    <row r="263" spans="1:11">
      <c r="A263" s="8"/>
      <c r="H263" s="39"/>
      <c r="K263" s="39"/>
    </row>
    <row r="264" spans="1:11">
      <c r="A264" s="8"/>
      <c r="H264" s="39"/>
      <c r="K264" s="39"/>
    </row>
    <row r="265" spans="1:11">
      <c r="A265" s="8"/>
      <c r="H265" s="39"/>
      <c r="K265" s="39"/>
    </row>
    <row r="266" spans="1:11">
      <c r="A266" s="8"/>
      <c r="H266" s="39"/>
      <c r="K266" s="39"/>
    </row>
    <row r="267" spans="1:11">
      <c r="A267" s="8"/>
      <c r="H267" s="39"/>
      <c r="K267" s="39"/>
    </row>
    <row r="268" spans="1:11">
      <c r="A268" s="8"/>
      <c r="H268" s="39"/>
      <c r="K268" s="39"/>
    </row>
    <row r="269" spans="1:11">
      <c r="A269" s="8"/>
      <c r="H269" s="39"/>
      <c r="K269" s="39"/>
    </row>
    <row r="270" spans="1:11">
      <c r="A270" s="8"/>
      <c r="H270" s="39"/>
      <c r="K270" s="39"/>
    </row>
    <row r="271" spans="1:11">
      <c r="A271" s="8"/>
      <c r="H271" s="39"/>
      <c r="K271" s="39"/>
    </row>
    <row r="272" spans="1:11">
      <c r="A272" s="8"/>
      <c r="H272" s="39"/>
      <c r="K272" s="39"/>
    </row>
    <row r="273" spans="1:11">
      <c r="A273" s="8"/>
      <c r="H273" s="39"/>
      <c r="K273" s="39"/>
    </row>
    <row r="274" spans="1:11">
      <c r="A274" s="8"/>
      <c r="H274" s="39"/>
      <c r="K274" s="39"/>
    </row>
    <row r="275" spans="1:11" s="35" customFormat="1">
      <c r="A275" s="15" t="str">
        <f>$A$83</f>
        <v xml:space="preserve">Institution No.:  </v>
      </c>
      <c r="E275" s="36"/>
      <c r="G275" s="37"/>
      <c r="H275" s="38"/>
      <c r="J275" s="37"/>
      <c r="K275" s="14" t="s">
        <v>115</v>
      </c>
    </row>
    <row r="276" spans="1:11" s="35" customFormat="1">
      <c r="E276" s="36" t="s">
        <v>116</v>
      </c>
      <c r="G276" s="37"/>
      <c r="H276" s="38"/>
      <c r="J276" s="37"/>
      <c r="K276" s="38"/>
    </row>
    <row r="277" spans="1:11">
      <c r="A277" s="15" t="str">
        <f>$A$42</f>
        <v xml:space="preserve">NAME: </v>
      </c>
      <c r="C277" s="130" t="str">
        <f>$D$20</f>
        <v>University of Colorado</v>
      </c>
      <c r="F277" s="31"/>
      <c r="G277" s="65"/>
      <c r="H277" s="66"/>
      <c r="J277" s="13"/>
      <c r="K277" s="17" t="str">
        <f>$K$3</f>
        <v>Due Date: October 08, 2018</v>
      </c>
    </row>
    <row r="278" spans="1:11">
      <c r="A278" s="18" t="s">
        <v>6</v>
      </c>
      <c r="B278" s="18" t="s">
        <v>6</v>
      </c>
      <c r="C278" s="18" t="s">
        <v>6</v>
      </c>
      <c r="D278" s="18" t="s">
        <v>6</v>
      </c>
      <c r="E278" s="18" t="s">
        <v>6</v>
      </c>
      <c r="F278" s="18" t="s">
        <v>6</v>
      </c>
      <c r="G278" s="19" t="s">
        <v>6</v>
      </c>
      <c r="H278" s="20" t="s">
        <v>6</v>
      </c>
      <c r="I278" s="18"/>
      <c r="J278" s="130"/>
      <c r="K278" s="20"/>
    </row>
    <row r="279" spans="1:11">
      <c r="A279" s="21" t="s">
        <v>7</v>
      </c>
      <c r="E279" s="21" t="s">
        <v>7</v>
      </c>
      <c r="F279" s="22"/>
      <c r="G279" s="23"/>
      <c r="H279" s="24" t="str">
        <f>H178</f>
        <v>2017-18</v>
      </c>
      <c r="I279" s="22"/>
      <c r="J279" s="130"/>
      <c r="K279" s="24"/>
    </row>
    <row r="280" spans="1:11" ht="21" customHeight="1">
      <c r="A280" s="21" t="s">
        <v>9</v>
      </c>
      <c r="C280" s="25" t="s">
        <v>51</v>
      </c>
      <c r="D280" s="67" t="s">
        <v>234</v>
      </c>
      <c r="E280" s="21" t="s">
        <v>9</v>
      </c>
      <c r="F280" s="22"/>
      <c r="G280" s="23" t="s">
        <v>11</v>
      </c>
      <c r="H280" s="24" t="s">
        <v>12</v>
      </c>
      <c r="I280" s="22"/>
      <c r="J280" s="130"/>
      <c r="K280" s="22"/>
    </row>
    <row r="281" spans="1:11">
      <c r="A281" s="18" t="s">
        <v>6</v>
      </c>
      <c r="B281" s="18" t="s">
        <v>6</v>
      </c>
      <c r="C281" s="18" t="s">
        <v>6</v>
      </c>
      <c r="D281" s="18" t="s">
        <v>6</v>
      </c>
      <c r="E281" s="18" t="s">
        <v>6</v>
      </c>
      <c r="F281" s="18" t="s">
        <v>6</v>
      </c>
      <c r="G281" s="19" t="s">
        <v>6</v>
      </c>
      <c r="H281" s="20" t="s">
        <v>6</v>
      </c>
      <c r="I281" s="18"/>
      <c r="J281" s="130"/>
      <c r="K281" s="18"/>
    </row>
    <row r="282" spans="1:11">
      <c r="A282" s="7">
        <v>1</v>
      </c>
      <c r="C282" s="8" t="s">
        <v>117</v>
      </c>
      <c r="E282" s="7">
        <v>1</v>
      </c>
      <c r="G282" s="13"/>
      <c r="H282" s="39"/>
      <c r="J282" s="130"/>
      <c r="K282" s="130"/>
    </row>
    <row r="283" spans="1:11">
      <c r="A283" s="7">
        <f>(A282+1)</f>
        <v>2</v>
      </c>
      <c r="C283" s="8" t="s">
        <v>118</v>
      </c>
      <c r="D283" s="8" t="s">
        <v>119</v>
      </c>
      <c r="E283" s="7">
        <f>(E282+1)</f>
        <v>2</v>
      </c>
      <c r="F283" s="9"/>
      <c r="G283" s="137">
        <v>318.54000000000002</v>
      </c>
      <c r="H283" s="137">
        <v>3241624.11</v>
      </c>
      <c r="I283" s="98"/>
      <c r="J283" s="130"/>
      <c r="K283" s="130"/>
    </row>
    <row r="284" spans="1:11">
      <c r="A284" s="7">
        <f>(A283+1)</f>
        <v>3</v>
      </c>
      <c r="D284" s="8" t="s">
        <v>120</v>
      </c>
      <c r="E284" s="7">
        <f>(E283+1)</f>
        <v>3</v>
      </c>
      <c r="F284" s="9"/>
      <c r="G284" s="137">
        <v>585.23</v>
      </c>
      <c r="H284" s="137">
        <v>7570851.4500000002</v>
      </c>
      <c r="I284" s="98"/>
      <c r="J284" s="130"/>
      <c r="K284" s="130"/>
    </row>
    <row r="285" spans="1:11">
      <c r="A285" s="7">
        <v>4</v>
      </c>
      <c r="C285" s="8" t="s">
        <v>121</v>
      </c>
      <c r="D285" s="8" t="s">
        <v>122</v>
      </c>
      <c r="E285" s="7">
        <v>4</v>
      </c>
      <c r="F285" s="9"/>
      <c r="G285" s="137">
        <v>44.58</v>
      </c>
      <c r="H285" s="137">
        <v>1104331.8700000001</v>
      </c>
      <c r="I285" s="98"/>
      <c r="J285" s="130"/>
      <c r="K285" s="130"/>
    </row>
    <row r="286" spans="1:11">
      <c r="A286" s="7">
        <f>(A285+1)</f>
        <v>5</v>
      </c>
      <c r="D286" s="8" t="s">
        <v>123</v>
      </c>
      <c r="E286" s="7">
        <f>(E285+1)</f>
        <v>5</v>
      </c>
      <c r="F286" s="9"/>
      <c r="G286" s="137">
        <v>110.8</v>
      </c>
      <c r="H286" s="137">
        <v>3168920.44</v>
      </c>
      <c r="I286" s="98"/>
      <c r="J286" s="130"/>
      <c r="K286" s="130"/>
    </row>
    <row r="287" spans="1:11">
      <c r="A287" s="7">
        <f>(A286+1)</f>
        <v>6</v>
      </c>
      <c r="C287" s="8" t="s">
        <v>124</v>
      </c>
      <c r="E287" s="7">
        <f>(E286+1)</f>
        <v>6</v>
      </c>
      <c r="G287" s="95">
        <f>SUM(G283:G286)</f>
        <v>1059.1500000000001</v>
      </c>
      <c r="H287" s="95">
        <f>ROUND(SUM(H283:H286),0)</f>
        <v>15085728</v>
      </c>
      <c r="I287" s="95"/>
      <c r="J287" s="130"/>
      <c r="K287" s="130"/>
    </row>
    <row r="288" spans="1:11">
      <c r="A288" s="7">
        <f>(A287+1)</f>
        <v>7</v>
      </c>
      <c r="C288" s="8" t="s">
        <v>125</v>
      </c>
      <c r="E288" s="7">
        <f>(E287+1)</f>
        <v>7</v>
      </c>
      <c r="G288" s="93"/>
      <c r="H288" s="92"/>
      <c r="I288" s="95"/>
      <c r="J288" s="130"/>
      <c r="K288" s="130"/>
    </row>
    <row r="289" spans="1:11">
      <c r="A289" s="7">
        <f>(A288+1)</f>
        <v>8</v>
      </c>
      <c r="C289" s="8" t="s">
        <v>118</v>
      </c>
      <c r="D289" s="8" t="s">
        <v>119</v>
      </c>
      <c r="E289" s="7">
        <f>(E288+1)</f>
        <v>8</v>
      </c>
      <c r="F289" s="9"/>
      <c r="G289" s="137">
        <v>893.04</v>
      </c>
      <c r="H289" s="137">
        <v>9991801.8000000007</v>
      </c>
      <c r="I289" s="98"/>
      <c r="J289" s="130"/>
      <c r="K289" s="130"/>
    </row>
    <row r="290" spans="1:11">
      <c r="A290" s="7">
        <v>9</v>
      </c>
      <c r="D290" s="8" t="s">
        <v>120</v>
      </c>
      <c r="E290" s="7">
        <v>9</v>
      </c>
      <c r="F290" s="9"/>
      <c r="G290" s="137">
        <v>3702.93</v>
      </c>
      <c r="H290" s="137">
        <v>45387943.75</v>
      </c>
      <c r="I290" s="98"/>
      <c r="J290" s="130"/>
      <c r="K290" s="130"/>
    </row>
    <row r="291" spans="1:11">
      <c r="A291" s="7">
        <v>10</v>
      </c>
      <c r="C291" s="8" t="s">
        <v>121</v>
      </c>
      <c r="D291" s="8" t="s">
        <v>122</v>
      </c>
      <c r="E291" s="7">
        <v>10</v>
      </c>
      <c r="F291" s="9"/>
      <c r="G291" s="137">
        <v>243.04</v>
      </c>
      <c r="H291" s="137">
        <v>6967060.7300000004</v>
      </c>
      <c r="I291" s="98"/>
      <c r="J291" s="130"/>
      <c r="K291" s="130"/>
    </row>
    <row r="292" spans="1:11">
      <c r="A292" s="7">
        <f>(A291+1)</f>
        <v>11</v>
      </c>
      <c r="D292" s="8" t="s">
        <v>123</v>
      </c>
      <c r="E292" s="7">
        <f>(E291+1)</f>
        <v>11</v>
      </c>
      <c r="F292" s="9"/>
      <c r="G292" s="137">
        <v>639.13</v>
      </c>
      <c r="H292" s="137">
        <v>16737999</v>
      </c>
      <c r="I292" s="98"/>
      <c r="J292" s="130"/>
      <c r="K292" s="130"/>
    </row>
    <row r="293" spans="1:11">
      <c r="A293" s="7">
        <f>(A292+1)</f>
        <v>12</v>
      </c>
      <c r="C293" s="8" t="s">
        <v>126</v>
      </c>
      <c r="E293" s="7">
        <f>(E292+1)</f>
        <v>12</v>
      </c>
      <c r="G293" s="94">
        <f>SUM(G289:G292)</f>
        <v>5478.1399999999994</v>
      </c>
      <c r="H293" s="95">
        <f>ROUND(SUM(H289:H292),0)</f>
        <v>79084805</v>
      </c>
      <c r="I293" s="95"/>
      <c r="J293" s="130"/>
      <c r="K293" s="130"/>
    </row>
    <row r="294" spans="1:11">
      <c r="A294" s="7">
        <f>(A293+1)</f>
        <v>13</v>
      </c>
      <c r="C294" s="8" t="s">
        <v>127</v>
      </c>
      <c r="E294" s="7">
        <f>(E293+1)</f>
        <v>13</v>
      </c>
      <c r="G294" s="93"/>
      <c r="H294" s="92"/>
      <c r="I294" s="95"/>
      <c r="J294" s="130"/>
      <c r="K294" s="130"/>
    </row>
    <row r="295" spans="1:11">
      <c r="A295" s="7">
        <f>(A294+1)</f>
        <v>14</v>
      </c>
      <c r="C295" s="8" t="s">
        <v>118</v>
      </c>
      <c r="D295" s="8" t="s">
        <v>119</v>
      </c>
      <c r="E295" s="7">
        <f>(E294+1)</f>
        <v>14</v>
      </c>
      <c r="F295" s="9"/>
      <c r="G295" s="137"/>
      <c r="H295" s="137">
        <v>0</v>
      </c>
      <c r="I295" s="98"/>
      <c r="J295" s="130"/>
      <c r="K295" s="130"/>
    </row>
    <row r="296" spans="1:11">
      <c r="A296" s="7">
        <v>15</v>
      </c>
      <c r="C296" s="8"/>
      <c r="D296" s="8" t="s">
        <v>120</v>
      </c>
      <c r="E296" s="7">
        <v>15</v>
      </c>
      <c r="F296" s="9"/>
      <c r="G296" s="137"/>
      <c r="H296" s="137">
        <v>0</v>
      </c>
      <c r="I296" s="98"/>
      <c r="J296" s="130"/>
      <c r="K296" s="130"/>
    </row>
    <row r="297" spans="1:11">
      <c r="A297" s="7">
        <v>16</v>
      </c>
      <c r="C297" s="8" t="s">
        <v>121</v>
      </c>
      <c r="D297" s="8" t="s">
        <v>122</v>
      </c>
      <c r="E297" s="7">
        <v>16</v>
      </c>
      <c r="F297" s="9"/>
      <c r="G297" s="137"/>
      <c r="H297" s="137">
        <v>0</v>
      </c>
      <c r="I297" s="98"/>
      <c r="J297" s="130"/>
      <c r="K297" s="130"/>
    </row>
    <row r="298" spans="1:11">
      <c r="A298" s="7">
        <v>17</v>
      </c>
      <c r="C298" s="8"/>
      <c r="D298" s="8" t="s">
        <v>123</v>
      </c>
      <c r="E298" s="7">
        <v>17</v>
      </c>
      <c r="G298" s="138"/>
      <c r="H298" s="138">
        <v>0</v>
      </c>
      <c r="I298" s="95"/>
      <c r="J298" s="130"/>
      <c r="K298" s="130"/>
    </row>
    <row r="299" spans="1:11">
      <c r="A299" s="7">
        <v>18</v>
      </c>
      <c r="C299" s="8" t="s">
        <v>128</v>
      </c>
      <c r="D299" s="8"/>
      <c r="E299" s="7">
        <v>18</v>
      </c>
      <c r="G299" s="94">
        <f>SUM(G295:G298)</f>
        <v>0</v>
      </c>
      <c r="H299" s="95">
        <f>SUM(H295:H298)</f>
        <v>0</v>
      </c>
      <c r="I299" s="95"/>
      <c r="J299" s="130"/>
      <c r="K299" s="130"/>
    </row>
    <row r="300" spans="1:11">
      <c r="A300" s="7">
        <v>19</v>
      </c>
      <c r="C300" s="8" t="s">
        <v>129</v>
      </c>
      <c r="D300" s="8"/>
      <c r="E300" s="7">
        <v>19</v>
      </c>
      <c r="G300" s="94"/>
      <c r="H300" s="95"/>
      <c r="I300" s="95"/>
      <c r="J300" s="130"/>
      <c r="K300" s="130"/>
    </row>
    <row r="301" spans="1:11">
      <c r="A301" s="7">
        <v>20</v>
      </c>
      <c r="C301" s="8" t="s">
        <v>118</v>
      </c>
      <c r="D301" s="8" t="s">
        <v>119</v>
      </c>
      <c r="E301" s="7">
        <v>20</v>
      </c>
      <c r="F301" s="68"/>
      <c r="G301" s="137">
        <v>839</v>
      </c>
      <c r="H301" s="137">
        <v>9573461.3000000007</v>
      </c>
      <c r="I301" s="98"/>
      <c r="J301" s="130"/>
      <c r="K301" s="130"/>
    </row>
    <row r="302" spans="1:11">
      <c r="A302" s="7">
        <v>21</v>
      </c>
      <c r="C302" s="8"/>
      <c r="D302" s="8" t="s">
        <v>120</v>
      </c>
      <c r="E302" s="7">
        <v>21</v>
      </c>
      <c r="F302" s="68"/>
      <c r="G302" s="137">
        <v>3414.63</v>
      </c>
      <c r="H302" s="137">
        <v>42060104.409999996</v>
      </c>
      <c r="I302" s="98"/>
      <c r="J302" s="130"/>
      <c r="K302" s="130"/>
    </row>
    <row r="303" spans="1:11">
      <c r="A303" s="7">
        <v>22</v>
      </c>
      <c r="C303" s="8" t="s">
        <v>121</v>
      </c>
      <c r="D303" s="8" t="s">
        <v>122</v>
      </c>
      <c r="E303" s="7">
        <v>22</v>
      </c>
      <c r="F303" s="68"/>
      <c r="G303" s="137">
        <v>226.85</v>
      </c>
      <c r="H303" s="137">
        <v>6470830.2300000004</v>
      </c>
      <c r="I303" s="98"/>
      <c r="J303" s="130"/>
      <c r="K303" s="130"/>
    </row>
    <row r="304" spans="1:11">
      <c r="A304" s="7">
        <v>23</v>
      </c>
      <c r="D304" s="8" t="s">
        <v>123</v>
      </c>
      <c r="E304" s="7">
        <v>23</v>
      </c>
      <c r="F304" s="68"/>
      <c r="G304" s="137">
        <v>588.42999999999995</v>
      </c>
      <c r="H304" s="137">
        <v>15553675.5</v>
      </c>
      <c r="I304" s="98"/>
      <c r="J304" s="130"/>
      <c r="K304" s="130"/>
    </row>
    <row r="305" spans="1:11">
      <c r="A305" s="7">
        <v>24</v>
      </c>
      <c r="C305" s="8" t="s">
        <v>130</v>
      </c>
      <c r="E305" s="7">
        <v>24</v>
      </c>
      <c r="F305" s="56"/>
      <c r="G305" s="93">
        <f>SUM(G301:G304)</f>
        <v>5068.9100000000008</v>
      </c>
      <c r="H305" s="95">
        <f>ROUND(SUM(H301:H304),0)</f>
        <v>73658071</v>
      </c>
      <c r="I305" s="92"/>
      <c r="J305" s="130"/>
      <c r="K305" s="130"/>
    </row>
    <row r="306" spans="1:11">
      <c r="A306" s="7">
        <v>25</v>
      </c>
      <c r="C306" s="8" t="s">
        <v>131</v>
      </c>
      <c r="E306" s="7">
        <v>25</v>
      </c>
      <c r="G306" s="94"/>
      <c r="H306" s="95"/>
      <c r="I306" s="95"/>
      <c r="J306" s="130"/>
      <c r="K306" s="130"/>
    </row>
    <row r="307" spans="1:11">
      <c r="A307" s="7">
        <v>26</v>
      </c>
      <c r="C307" s="8" t="s">
        <v>118</v>
      </c>
      <c r="D307" s="8" t="s">
        <v>119</v>
      </c>
      <c r="E307" s="7">
        <v>26</v>
      </c>
      <c r="G307" s="94">
        <f t="shared" ref="G307:G310" si="0">G283+G289+G295+G301</f>
        <v>2050.58</v>
      </c>
      <c r="H307" s="95">
        <f>ROUND((H283+H289+H295+H301),0)</f>
        <v>22806887</v>
      </c>
      <c r="I307" s="95"/>
      <c r="J307" s="130"/>
      <c r="K307" s="94"/>
    </row>
    <row r="308" spans="1:11">
      <c r="A308" s="7">
        <v>27</v>
      </c>
      <c r="C308" s="8"/>
      <c r="D308" s="8" t="s">
        <v>120</v>
      </c>
      <c r="E308" s="7">
        <v>27</v>
      </c>
      <c r="G308" s="94">
        <f t="shared" si="0"/>
        <v>7702.79</v>
      </c>
      <c r="H308" s="95">
        <f t="shared" ref="H308:H310" si="1">ROUND((H284+H290+H296+H302),0)</f>
        <v>95018900</v>
      </c>
      <c r="I308" s="95"/>
      <c r="J308" s="130"/>
      <c r="K308" s="94"/>
    </row>
    <row r="309" spans="1:11">
      <c r="A309" s="7">
        <v>28</v>
      </c>
      <c r="C309" s="8" t="s">
        <v>121</v>
      </c>
      <c r="D309" s="8" t="s">
        <v>122</v>
      </c>
      <c r="E309" s="7">
        <v>28</v>
      </c>
      <c r="G309" s="94">
        <f t="shared" si="0"/>
        <v>514.47</v>
      </c>
      <c r="H309" s="95">
        <f t="shared" si="1"/>
        <v>14542223</v>
      </c>
      <c r="I309" s="95"/>
      <c r="J309" s="130"/>
      <c r="K309" s="94"/>
    </row>
    <row r="310" spans="1:11">
      <c r="A310" s="7">
        <v>29</v>
      </c>
      <c r="D310" s="8" t="s">
        <v>123</v>
      </c>
      <c r="E310" s="7">
        <v>29</v>
      </c>
      <c r="G310" s="94">
        <f t="shared" si="0"/>
        <v>1338.36</v>
      </c>
      <c r="H310" s="95">
        <f t="shared" si="1"/>
        <v>35460595</v>
      </c>
      <c r="I310" s="95"/>
      <c r="J310" s="130"/>
      <c r="K310" s="94"/>
    </row>
    <row r="311" spans="1:11">
      <c r="A311" s="7">
        <v>30</v>
      </c>
      <c r="E311" s="7">
        <v>30</v>
      </c>
      <c r="G311" s="93"/>
      <c r="H311" s="92"/>
      <c r="I311" s="95"/>
      <c r="J311" s="130"/>
      <c r="K311" s="93"/>
    </row>
    <row r="312" spans="1:11">
      <c r="A312" s="7">
        <v>31</v>
      </c>
      <c r="C312" s="8" t="s">
        <v>132</v>
      </c>
      <c r="E312" s="7">
        <v>31</v>
      </c>
      <c r="G312" s="94">
        <f>SUM(G307:G308)</f>
        <v>9753.369999999999</v>
      </c>
      <c r="H312" s="95">
        <f>SUM(H307:H308)</f>
        <v>117825787</v>
      </c>
      <c r="I312" s="95"/>
      <c r="J312" s="130"/>
      <c r="K312" s="94"/>
    </row>
    <row r="313" spans="1:11">
      <c r="A313" s="7">
        <v>32</v>
      </c>
      <c r="C313" s="8" t="s">
        <v>133</v>
      </c>
      <c r="E313" s="7">
        <v>32</v>
      </c>
      <c r="G313" s="94">
        <f>SUM(G309:G310)</f>
        <v>1852.83</v>
      </c>
      <c r="H313" s="95">
        <f>SUM(H309:H310)</f>
        <v>50002818</v>
      </c>
      <c r="I313" s="95"/>
      <c r="J313" s="130"/>
      <c r="K313" s="94"/>
    </row>
    <row r="314" spans="1:11">
      <c r="A314" s="7">
        <v>33</v>
      </c>
      <c r="C314" s="8" t="s">
        <v>134</v>
      </c>
      <c r="E314" s="7">
        <v>33</v>
      </c>
      <c r="F314" s="56"/>
      <c r="G314" s="93">
        <f>SUM(G307,G309)</f>
        <v>2565.0500000000002</v>
      </c>
      <c r="H314" s="92">
        <f>SUM(H307,H309)</f>
        <v>37349110</v>
      </c>
      <c r="I314" s="92"/>
      <c r="J314" s="130"/>
      <c r="K314" s="93"/>
    </row>
    <row r="315" spans="1:11">
      <c r="A315" s="7">
        <v>34</v>
      </c>
      <c r="C315" s="8" t="s">
        <v>135</v>
      </c>
      <c r="E315" s="7">
        <v>34</v>
      </c>
      <c r="F315" s="56"/>
      <c r="G315" s="93">
        <f>SUM(G308,G310)</f>
        <v>9041.15</v>
      </c>
      <c r="H315" s="92">
        <f>SUM(H308,H310)</f>
        <v>130479495</v>
      </c>
      <c r="I315" s="92"/>
      <c r="J315" s="130"/>
      <c r="K315" s="93"/>
    </row>
    <row r="316" spans="1:11">
      <c r="A316" s="8"/>
      <c r="C316" s="18" t="s">
        <v>6</v>
      </c>
      <c r="D316" s="18" t="s">
        <v>6</v>
      </c>
      <c r="E316" s="18" t="s">
        <v>6</v>
      </c>
      <c r="F316" s="18" t="s">
        <v>6</v>
      </c>
      <c r="G316" s="18" t="s">
        <v>6</v>
      </c>
      <c r="H316" s="18" t="s">
        <v>6</v>
      </c>
      <c r="I316" s="18"/>
      <c r="J316" s="18"/>
      <c r="K316" s="18"/>
    </row>
    <row r="317" spans="1:11">
      <c r="A317" s="7">
        <v>35</v>
      </c>
      <c r="C317" s="130" t="s">
        <v>136</v>
      </c>
      <c r="E317" s="7">
        <v>35</v>
      </c>
      <c r="G317" s="94">
        <f>SUM(G314:G315)</f>
        <v>11606.2</v>
      </c>
      <c r="H317" s="95">
        <f>SUM(H314:H315)</f>
        <v>167828605</v>
      </c>
      <c r="I317" s="95"/>
      <c r="J317" s="95"/>
      <c r="K317" s="94"/>
    </row>
    <row r="318" spans="1:11">
      <c r="C318" s="8" t="s">
        <v>237</v>
      </c>
      <c r="F318" s="69" t="s">
        <v>6</v>
      </c>
      <c r="G318" s="19"/>
      <c r="H318" s="20"/>
      <c r="I318" s="69"/>
      <c r="J318" s="69"/>
      <c r="K318" s="19"/>
    </row>
    <row r="319" spans="1:11">
      <c r="C319" s="8"/>
      <c r="F319" s="69"/>
      <c r="G319" s="19"/>
      <c r="H319" s="20"/>
      <c r="I319" s="69"/>
      <c r="J319" s="130"/>
      <c r="K319" s="130"/>
    </row>
    <row r="320" spans="1:11">
      <c r="J320" s="130"/>
      <c r="K320" s="130"/>
    </row>
    <row r="321" spans="1:11" ht="36" customHeight="1">
      <c r="A321" s="130">
        <v>36</v>
      </c>
      <c r="B321" s="32"/>
      <c r="C321" s="258" t="s">
        <v>232</v>
      </c>
      <c r="D321" s="258"/>
      <c r="E321" s="258"/>
      <c r="F321" s="258"/>
      <c r="G321" s="258"/>
      <c r="H321" s="258"/>
      <c r="I321" s="258"/>
      <c r="J321" s="258"/>
      <c r="K321" s="130"/>
    </row>
    <row r="322" spans="1:11">
      <c r="C322" s="130" t="s">
        <v>137</v>
      </c>
      <c r="F322" s="69"/>
      <c r="G322" s="19"/>
      <c r="H322" s="39"/>
      <c r="I322" s="69"/>
      <c r="J322" s="19"/>
      <c r="K322" s="39"/>
    </row>
    <row r="323" spans="1:11">
      <c r="C323" s="130" t="s">
        <v>2</v>
      </c>
      <c r="F323" s="69"/>
      <c r="G323" s="19"/>
      <c r="H323" s="39"/>
      <c r="I323" s="69"/>
      <c r="J323" s="19"/>
      <c r="K323" s="39"/>
    </row>
    <row r="324" spans="1:11">
      <c r="A324" s="8"/>
    </row>
    <row r="325" spans="1:11" s="35" customFormat="1">
      <c r="A325" s="15" t="str">
        <f>$A$83</f>
        <v xml:space="preserve">Institution No.:  </v>
      </c>
      <c r="E325" s="36"/>
      <c r="G325" s="37"/>
      <c r="H325" s="38"/>
      <c r="J325" s="37"/>
      <c r="K325" s="70" t="s">
        <v>138</v>
      </c>
    </row>
    <row r="326" spans="1:11" s="35" customFormat="1" ht="14.25">
      <c r="D326" s="57" t="s">
        <v>245</v>
      </c>
      <c r="E326" s="36"/>
      <c r="G326" s="37"/>
      <c r="H326" s="38"/>
      <c r="J326" s="37"/>
      <c r="K326" s="38"/>
    </row>
    <row r="327" spans="1:11">
      <c r="A327" s="15" t="str">
        <f>$A$42</f>
        <v xml:space="preserve">NAME: </v>
      </c>
      <c r="C327" s="130" t="str">
        <f>$D$20</f>
        <v>University of Colorado</v>
      </c>
      <c r="F327" s="71"/>
      <c r="G327" s="65"/>
      <c r="H327" s="66"/>
      <c r="J327" s="13"/>
      <c r="K327" s="17" t="str">
        <f>$K$3</f>
        <v>Due Date: October 08, 2018</v>
      </c>
    </row>
    <row r="328" spans="1:11">
      <c r="A328" s="18" t="s">
        <v>6</v>
      </c>
      <c r="B328" s="18" t="s">
        <v>6</v>
      </c>
      <c r="C328" s="18" t="s">
        <v>6</v>
      </c>
      <c r="D328" s="18" t="s">
        <v>6</v>
      </c>
      <c r="E328" s="18" t="s">
        <v>6</v>
      </c>
      <c r="F328" s="18" t="s">
        <v>6</v>
      </c>
      <c r="G328" s="19" t="s">
        <v>6</v>
      </c>
      <c r="H328" s="20" t="s">
        <v>6</v>
      </c>
      <c r="I328" s="18" t="s">
        <v>6</v>
      </c>
      <c r="J328" s="19" t="s">
        <v>6</v>
      </c>
      <c r="K328" s="20" t="s">
        <v>6</v>
      </c>
    </row>
    <row r="329" spans="1:11">
      <c r="A329" s="21" t="s">
        <v>7</v>
      </c>
      <c r="E329" s="21" t="s">
        <v>7</v>
      </c>
      <c r="G329" s="23"/>
      <c r="H329" s="24" t="str">
        <f>H279</f>
        <v>2017-18</v>
      </c>
      <c r="I329" s="22"/>
      <c r="J329" s="23"/>
      <c r="K329" s="24" t="str">
        <f>K178</f>
        <v>2018-19</v>
      </c>
    </row>
    <row r="330" spans="1:11">
      <c r="A330" s="21" t="s">
        <v>9</v>
      </c>
      <c r="C330" s="25" t="s">
        <v>51</v>
      </c>
      <c r="E330" s="21" t="s">
        <v>9</v>
      </c>
      <c r="G330" s="13"/>
      <c r="H330" s="24" t="s">
        <v>12</v>
      </c>
      <c r="J330" s="13"/>
      <c r="K330" s="24" t="s">
        <v>13</v>
      </c>
    </row>
    <row r="331" spans="1:11">
      <c r="A331" s="18" t="s">
        <v>6</v>
      </c>
      <c r="B331" s="18" t="s">
        <v>6</v>
      </c>
      <c r="C331" s="18" t="s">
        <v>6</v>
      </c>
      <c r="D331" s="18" t="s">
        <v>6</v>
      </c>
      <c r="E331" s="18" t="s">
        <v>6</v>
      </c>
      <c r="F331" s="18" t="s">
        <v>6</v>
      </c>
      <c r="G331" s="19" t="s">
        <v>6</v>
      </c>
      <c r="H331" s="20" t="s">
        <v>6</v>
      </c>
      <c r="I331" s="18" t="s">
        <v>6</v>
      </c>
      <c r="J331" s="19" t="s">
        <v>6</v>
      </c>
      <c r="K331" s="20" t="s">
        <v>6</v>
      </c>
    </row>
    <row r="332" spans="1:11" ht="13.5">
      <c r="A332" s="72">
        <v>1</v>
      </c>
      <c r="C332" s="8" t="s">
        <v>246</v>
      </c>
      <c r="E332" s="72">
        <v>1</v>
      </c>
      <c r="G332" s="13"/>
      <c r="H332" s="39" t="s">
        <v>226</v>
      </c>
      <c r="J332" s="13"/>
      <c r="K332" s="39" t="s">
        <v>226</v>
      </c>
    </row>
    <row r="333" spans="1:11">
      <c r="A333" s="72">
        <v>2</v>
      </c>
      <c r="C333" s="8"/>
      <c r="E333" s="72">
        <v>2</v>
      </c>
      <c r="G333" s="13"/>
      <c r="H333" s="139">
        <v>0</v>
      </c>
      <c r="J333" s="13"/>
      <c r="K333" s="139">
        <v>0</v>
      </c>
    </row>
    <row r="334" spans="1:11" ht="13.5">
      <c r="A334" s="130">
        <v>3</v>
      </c>
      <c r="C334" s="130" t="s">
        <v>247</v>
      </c>
      <c r="E334" s="130">
        <v>3</v>
      </c>
      <c r="F334" s="39"/>
      <c r="G334" s="39"/>
      <c r="H334" s="39" t="s">
        <v>226</v>
      </c>
      <c r="I334" s="39"/>
      <c r="J334" s="39"/>
      <c r="K334" s="39" t="s">
        <v>226</v>
      </c>
    </row>
    <row r="335" spans="1:11">
      <c r="A335" s="72">
        <v>4</v>
      </c>
      <c r="C335" s="130" t="s">
        <v>139</v>
      </c>
      <c r="E335" s="72">
        <v>4</v>
      </c>
      <c r="F335" s="39"/>
      <c r="G335" s="39"/>
      <c r="H335" s="139"/>
      <c r="I335" s="39"/>
      <c r="J335" s="39"/>
      <c r="K335" s="139"/>
    </row>
    <row r="336" spans="1:11">
      <c r="A336" s="72">
        <v>5</v>
      </c>
      <c r="C336" s="130" t="s">
        <v>140</v>
      </c>
      <c r="E336" s="72">
        <v>5</v>
      </c>
      <c r="F336" s="39"/>
      <c r="G336" s="39"/>
      <c r="H336" s="139"/>
      <c r="I336" s="39"/>
      <c r="J336" s="39"/>
      <c r="K336" s="139"/>
    </row>
    <row r="337" spans="1:11">
      <c r="A337" s="72">
        <v>6</v>
      </c>
      <c r="E337" s="72">
        <v>6</v>
      </c>
      <c r="F337" s="39"/>
      <c r="G337" s="39"/>
      <c r="H337" s="139"/>
      <c r="I337" s="39"/>
      <c r="J337" s="39"/>
      <c r="K337" s="139"/>
    </row>
    <row r="338" spans="1:11">
      <c r="A338" s="72">
        <v>7</v>
      </c>
      <c r="E338" s="72">
        <v>7</v>
      </c>
      <c r="F338" s="39"/>
      <c r="G338" s="39"/>
      <c r="H338" s="139"/>
      <c r="I338" s="39"/>
      <c r="J338" s="39"/>
      <c r="K338" s="139"/>
    </row>
    <row r="339" spans="1:11">
      <c r="A339" s="72">
        <v>8</v>
      </c>
      <c r="E339" s="72">
        <v>8</v>
      </c>
      <c r="F339" s="39"/>
      <c r="G339" s="39"/>
      <c r="H339" s="139"/>
      <c r="I339" s="39"/>
      <c r="J339" s="39"/>
      <c r="K339" s="139"/>
    </row>
    <row r="340" spans="1:11">
      <c r="A340" s="72">
        <v>9</v>
      </c>
      <c r="E340" s="72">
        <v>9</v>
      </c>
      <c r="F340" s="39"/>
      <c r="G340" s="39"/>
      <c r="H340" s="139"/>
      <c r="I340" s="39"/>
      <c r="J340" s="39"/>
      <c r="K340" s="139"/>
    </row>
    <row r="341" spans="1:11">
      <c r="A341" s="72">
        <v>10</v>
      </c>
      <c r="E341" s="72">
        <v>10</v>
      </c>
      <c r="F341" s="39"/>
      <c r="G341" s="39"/>
      <c r="H341" s="139"/>
      <c r="I341" s="39"/>
      <c r="J341" s="39"/>
      <c r="K341" s="139"/>
    </row>
    <row r="342" spans="1:11">
      <c r="A342" s="72">
        <v>11</v>
      </c>
      <c r="E342" s="72">
        <v>11</v>
      </c>
      <c r="F342" s="39"/>
      <c r="G342" s="39"/>
      <c r="H342" s="139"/>
      <c r="I342" s="39"/>
      <c r="J342" s="39"/>
      <c r="K342" s="139"/>
    </row>
    <row r="343" spans="1:11">
      <c r="A343" s="72">
        <v>12</v>
      </c>
      <c r="E343" s="72">
        <v>12</v>
      </c>
      <c r="F343" s="39"/>
      <c r="G343" s="39"/>
      <c r="H343" s="139"/>
      <c r="I343" s="39"/>
      <c r="J343" s="39"/>
      <c r="K343" s="139"/>
    </row>
    <row r="344" spans="1:11">
      <c r="A344" s="72">
        <v>13</v>
      </c>
      <c r="E344" s="72">
        <v>13</v>
      </c>
      <c r="F344" s="39"/>
      <c r="G344" s="39"/>
      <c r="H344" s="139"/>
      <c r="I344" s="39"/>
      <c r="J344" s="39"/>
      <c r="K344" s="139"/>
    </row>
    <row r="345" spans="1:11">
      <c r="A345" s="72">
        <v>14</v>
      </c>
      <c r="C345" s="73" t="s">
        <v>38</v>
      </c>
      <c r="D345" s="74"/>
      <c r="E345" s="72">
        <v>14</v>
      </c>
      <c r="F345" s="39"/>
      <c r="G345" s="39"/>
      <c r="H345" s="139"/>
      <c r="I345" s="39"/>
      <c r="J345" s="39"/>
      <c r="K345" s="139"/>
    </row>
    <row r="346" spans="1:11">
      <c r="A346" s="72">
        <v>15</v>
      </c>
      <c r="C346" s="73"/>
      <c r="D346" s="74"/>
      <c r="E346" s="72">
        <v>15</v>
      </c>
      <c r="F346" s="39"/>
      <c r="G346" s="39"/>
      <c r="H346" s="139"/>
      <c r="I346" s="39"/>
      <c r="J346" s="39"/>
      <c r="K346" s="139"/>
    </row>
    <row r="347" spans="1:11">
      <c r="A347" s="72">
        <v>16</v>
      </c>
      <c r="E347" s="72">
        <v>16</v>
      </c>
      <c r="F347" s="39"/>
      <c r="G347" s="39"/>
      <c r="H347" s="139"/>
      <c r="I347" s="39"/>
      <c r="J347" s="39"/>
      <c r="K347" s="139"/>
    </row>
    <row r="348" spans="1:11">
      <c r="A348" s="72">
        <v>17</v>
      </c>
      <c r="C348" s="8" t="s">
        <v>38</v>
      </c>
      <c r="E348" s="72">
        <v>17</v>
      </c>
      <c r="F348" s="39"/>
      <c r="G348" s="39"/>
      <c r="H348" s="139"/>
      <c r="I348" s="39"/>
      <c r="J348" s="39"/>
      <c r="K348" s="139"/>
    </row>
    <row r="349" spans="1:11">
      <c r="A349" s="72">
        <v>18</v>
      </c>
      <c r="E349" s="72">
        <v>18</v>
      </c>
      <c r="F349" s="39"/>
      <c r="G349" s="39"/>
      <c r="H349" s="139"/>
      <c r="I349" s="39"/>
      <c r="J349" s="39" t="s">
        <v>38</v>
      </c>
      <c r="K349" s="139"/>
    </row>
    <row r="350" spans="1:11">
      <c r="A350" s="72">
        <v>19</v>
      </c>
      <c r="E350" s="72">
        <v>19</v>
      </c>
      <c r="F350" s="39"/>
      <c r="G350" s="39"/>
      <c r="H350" s="139"/>
      <c r="I350" s="39"/>
      <c r="J350" s="39"/>
      <c r="K350" s="139"/>
    </row>
    <row r="351" spans="1:11">
      <c r="A351" s="72"/>
      <c r="C351" s="73"/>
      <c r="E351" s="72"/>
      <c r="F351" s="69" t="s">
        <v>6</v>
      </c>
      <c r="G351" s="19" t="s">
        <v>6</v>
      </c>
      <c r="H351" s="20" t="s">
        <v>6</v>
      </c>
      <c r="I351" s="69" t="s">
        <v>6</v>
      </c>
      <c r="J351" s="19" t="s">
        <v>6</v>
      </c>
      <c r="K351" s="20" t="s">
        <v>6</v>
      </c>
    </row>
    <row r="352" spans="1:11">
      <c r="A352" s="72">
        <v>20</v>
      </c>
      <c r="C352" s="73" t="s">
        <v>141</v>
      </c>
      <c r="E352" s="72">
        <v>20</v>
      </c>
      <c r="G352" s="92"/>
      <c r="H352" s="95">
        <f>SUM(H332:H350)</f>
        <v>0</v>
      </c>
      <c r="I352" s="95"/>
      <c r="J352" s="92"/>
      <c r="K352" s="95">
        <f>SUM(K332:K350)</f>
        <v>0</v>
      </c>
    </row>
    <row r="353" spans="1:13">
      <c r="A353" s="75"/>
      <c r="C353" s="8"/>
      <c r="E353" s="34"/>
      <c r="F353" s="69" t="s">
        <v>6</v>
      </c>
      <c r="G353" s="19" t="s">
        <v>6</v>
      </c>
      <c r="H353" s="20" t="s">
        <v>6</v>
      </c>
      <c r="I353" s="69" t="s">
        <v>6</v>
      </c>
      <c r="J353" s="19" t="s">
        <v>6</v>
      </c>
      <c r="K353" s="20" t="s">
        <v>6</v>
      </c>
    </row>
    <row r="354" spans="1:13" ht="13.5">
      <c r="C354" s="130" t="s">
        <v>253</v>
      </c>
      <c r="F354" s="69"/>
      <c r="G354" s="19"/>
      <c r="H354" s="39"/>
      <c r="I354" s="69"/>
      <c r="J354" s="19"/>
      <c r="K354" s="39"/>
    </row>
    <row r="355" spans="1:13" ht="13.5">
      <c r="C355" s="130" t="s">
        <v>252</v>
      </c>
      <c r="F355" s="69"/>
      <c r="G355" s="19"/>
      <c r="H355" s="39"/>
      <c r="I355" s="69"/>
      <c r="J355" s="19"/>
      <c r="K355" s="39"/>
    </row>
    <row r="356" spans="1:13" ht="13.5">
      <c r="A356" s="8"/>
      <c r="C356" s="130" t="s">
        <v>254</v>
      </c>
    </row>
    <row r="357" spans="1:13">
      <c r="A357" s="8"/>
      <c r="C357" s="130" t="s">
        <v>239</v>
      </c>
    </row>
    <row r="358" spans="1:13" s="35" customFormat="1">
      <c r="A358" s="15" t="str">
        <f>$A$83</f>
        <v xml:space="preserve">Institution No.:  </v>
      </c>
      <c r="E358" s="36"/>
      <c r="G358" s="37"/>
      <c r="H358" s="38"/>
      <c r="J358" s="37"/>
      <c r="K358" s="14" t="s">
        <v>142</v>
      </c>
    </row>
    <row r="359" spans="1:13" s="35" customFormat="1" ht="14.25">
      <c r="D359" s="57" t="s">
        <v>240</v>
      </c>
      <c r="E359" s="36"/>
      <c r="G359" s="37"/>
      <c r="H359" s="38"/>
      <c r="J359" s="37"/>
      <c r="K359" s="38"/>
    </row>
    <row r="360" spans="1:13">
      <c r="A360" s="15" t="str">
        <f>$A$42</f>
        <v xml:space="preserve">NAME: </v>
      </c>
      <c r="C360" s="130" t="str">
        <f>$D$20</f>
        <v>University of Colorado</v>
      </c>
      <c r="F360" s="71"/>
      <c r="G360" s="65"/>
      <c r="H360" s="39"/>
      <c r="J360" s="13"/>
      <c r="K360" s="17" t="str">
        <f>$K$3</f>
        <v>Due Date: October 08, 2018</v>
      </c>
    </row>
    <row r="361" spans="1:13">
      <c r="A361" s="18" t="s">
        <v>6</v>
      </c>
      <c r="B361" s="18" t="s">
        <v>6</v>
      </c>
      <c r="C361" s="18" t="s">
        <v>6</v>
      </c>
      <c r="D361" s="18" t="s">
        <v>6</v>
      </c>
      <c r="E361" s="18" t="s">
        <v>6</v>
      </c>
      <c r="F361" s="18" t="s">
        <v>6</v>
      </c>
      <c r="G361" s="19" t="s">
        <v>6</v>
      </c>
      <c r="H361" s="20" t="s">
        <v>6</v>
      </c>
      <c r="I361" s="18" t="s">
        <v>6</v>
      </c>
      <c r="J361" s="19" t="s">
        <v>6</v>
      </c>
      <c r="K361" s="20" t="s">
        <v>6</v>
      </c>
    </row>
    <row r="362" spans="1:13">
      <c r="A362" s="21" t="s">
        <v>7</v>
      </c>
      <c r="E362" s="21" t="s">
        <v>7</v>
      </c>
      <c r="G362" s="23"/>
      <c r="H362" s="24" t="str">
        <f>H329</f>
        <v>2017-18</v>
      </c>
      <c r="I362" s="22"/>
      <c r="J362" s="23"/>
      <c r="K362" s="24" t="str">
        <f>K329</f>
        <v>2018-19</v>
      </c>
    </row>
    <row r="363" spans="1:13">
      <c r="A363" s="21" t="s">
        <v>9</v>
      </c>
      <c r="C363" s="25" t="s">
        <v>51</v>
      </c>
      <c r="E363" s="21" t="s">
        <v>9</v>
      </c>
      <c r="G363" s="13"/>
      <c r="H363" s="24" t="s">
        <v>12</v>
      </c>
      <c r="J363" s="13"/>
      <c r="K363" s="24" t="s">
        <v>13</v>
      </c>
    </row>
    <row r="364" spans="1:13">
      <c r="A364" s="18" t="s">
        <v>6</v>
      </c>
      <c r="B364" s="18" t="s">
        <v>6</v>
      </c>
      <c r="C364" s="18" t="s">
        <v>6</v>
      </c>
      <c r="D364" s="18" t="s">
        <v>6</v>
      </c>
      <c r="E364" s="18" t="s">
        <v>6</v>
      </c>
      <c r="F364" s="18" t="s">
        <v>6</v>
      </c>
      <c r="G364" s="19" t="s">
        <v>6</v>
      </c>
      <c r="H364" s="20" t="s">
        <v>6</v>
      </c>
      <c r="I364" s="18" t="s">
        <v>6</v>
      </c>
      <c r="J364" s="19" t="s">
        <v>6</v>
      </c>
      <c r="K364" s="20" t="s">
        <v>6</v>
      </c>
    </row>
    <row r="365" spans="1:13">
      <c r="A365" s="72"/>
      <c r="C365" s="30" t="s">
        <v>143</v>
      </c>
      <c r="E365" s="72"/>
      <c r="G365" s="92"/>
      <c r="H365" s="92"/>
      <c r="I365" s="95"/>
      <c r="J365" s="92"/>
      <c r="K365" s="92"/>
    </row>
    <row r="366" spans="1:13" ht="13.5">
      <c r="A366" s="72">
        <v>1</v>
      </c>
      <c r="C366" s="8" t="s">
        <v>249</v>
      </c>
      <c r="E366" s="72">
        <v>1</v>
      </c>
      <c r="G366" s="92"/>
      <c r="H366" s="140">
        <v>15338018.249999998</v>
      </c>
      <c r="I366" s="95"/>
      <c r="J366" s="92"/>
      <c r="K366" s="140">
        <v>15295312</v>
      </c>
      <c r="M366" s="162"/>
    </row>
    <row r="367" spans="1:13">
      <c r="A367" s="72">
        <v>2</v>
      </c>
      <c r="C367" s="9" t="s">
        <v>144</v>
      </c>
      <c r="E367" s="72">
        <v>2</v>
      </c>
      <c r="F367" s="9"/>
      <c r="G367" s="98"/>
      <c r="H367" s="140">
        <v>3900518.28</v>
      </c>
      <c r="I367" s="95"/>
      <c r="J367" s="92"/>
      <c r="K367" s="140">
        <v>3357082</v>
      </c>
    </row>
    <row r="368" spans="1:13">
      <c r="A368" s="72">
        <v>3</v>
      </c>
      <c r="C368" s="9" t="s">
        <v>145</v>
      </c>
      <c r="E368" s="72">
        <v>3</v>
      </c>
      <c r="F368" s="9"/>
      <c r="G368" s="98"/>
      <c r="H368" s="140">
        <v>3042556.83</v>
      </c>
      <c r="I368" s="95"/>
      <c r="J368" s="92"/>
      <c r="K368" s="140">
        <v>1471970.8600000003</v>
      </c>
      <c r="M368" s="162"/>
    </row>
    <row r="369" spans="1:11" ht="13.5">
      <c r="A369" s="72">
        <v>4</v>
      </c>
      <c r="C369" s="9" t="s">
        <v>251</v>
      </c>
      <c r="E369" s="72">
        <v>4</v>
      </c>
      <c r="F369" s="9"/>
      <c r="G369" s="98"/>
      <c r="H369" s="140"/>
      <c r="I369" s="95"/>
      <c r="J369" s="92"/>
      <c r="K369" s="140"/>
    </row>
    <row r="370" spans="1:11">
      <c r="A370" s="72">
        <v>5</v>
      </c>
      <c r="C370" s="9" t="s">
        <v>146</v>
      </c>
      <c r="E370" s="72">
        <v>5</v>
      </c>
      <c r="F370" s="9"/>
      <c r="G370" s="98"/>
      <c r="H370" s="140"/>
      <c r="I370" s="95"/>
      <c r="J370" s="92"/>
      <c r="K370" s="140"/>
    </row>
    <row r="371" spans="1:11">
      <c r="A371" s="72">
        <v>6</v>
      </c>
      <c r="C371" s="9" t="s">
        <v>147</v>
      </c>
      <c r="E371" s="72">
        <v>6</v>
      </c>
      <c r="F371" s="9"/>
      <c r="G371" s="98"/>
      <c r="H371" s="140"/>
      <c r="I371" s="95"/>
      <c r="J371" s="92"/>
      <c r="K371" s="140"/>
    </row>
    <row r="372" spans="1:11">
      <c r="A372" s="72">
        <v>7</v>
      </c>
      <c r="C372" s="9" t="s">
        <v>148</v>
      </c>
      <c r="E372" s="72">
        <v>7</v>
      </c>
      <c r="F372" s="9"/>
      <c r="G372" s="98"/>
      <c r="H372" s="140"/>
      <c r="I372" s="95"/>
      <c r="J372" s="92"/>
      <c r="K372" s="140"/>
    </row>
    <row r="373" spans="1:11">
      <c r="A373" s="72">
        <v>8</v>
      </c>
      <c r="C373" s="9" t="s">
        <v>149</v>
      </c>
      <c r="E373" s="72">
        <v>8</v>
      </c>
      <c r="F373" s="69"/>
      <c r="G373" s="19"/>
      <c r="H373" s="140"/>
      <c r="I373" s="95"/>
      <c r="J373" s="92"/>
      <c r="K373" s="140"/>
    </row>
    <row r="374" spans="1:11" ht="13.5">
      <c r="A374" s="72">
        <v>9</v>
      </c>
      <c r="C374" s="130" t="s">
        <v>250</v>
      </c>
      <c r="E374" s="72">
        <v>9</v>
      </c>
      <c r="F374" s="69"/>
      <c r="G374" s="19"/>
      <c r="H374" s="140"/>
      <c r="I374" s="95"/>
      <c r="J374" s="92"/>
      <c r="K374" s="140"/>
    </row>
    <row r="375" spans="1:11">
      <c r="A375" s="72">
        <v>10</v>
      </c>
      <c r="C375" s="9" t="s">
        <v>279</v>
      </c>
      <c r="E375" s="72">
        <v>10</v>
      </c>
      <c r="F375" s="69"/>
      <c r="G375" s="19"/>
      <c r="H375" s="144"/>
      <c r="I375" s="148"/>
      <c r="J375" s="148"/>
      <c r="K375" s="144"/>
    </row>
    <row r="376" spans="1:11">
      <c r="A376" s="72">
        <v>11</v>
      </c>
      <c r="C376" s="9"/>
      <c r="E376" s="72">
        <v>11</v>
      </c>
      <c r="F376" s="69"/>
      <c r="G376" s="19"/>
      <c r="H376" s="147"/>
      <c r="I376" s="69"/>
      <c r="J376" s="19"/>
      <c r="K376" s="141"/>
    </row>
    <row r="377" spans="1:11">
      <c r="A377" s="72">
        <v>12</v>
      </c>
      <c r="C377" s="9"/>
      <c r="E377" s="72">
        <v>12</v>
      </c>
      <c r="F377" s="69"/>
      <c r="G377" s="19"/>
      <c r="H377" s="141"/>
      <c r="I377" s="69"/>
      <c r="J377" s="19"/>
      <c r="K377" s="141"/>
    </row>
    <row r="378" spans="1:11">
      <c r="A378" s="72">
        <v>13</v>
      </c>
      <c r="C378" s="9"/>
      <c r="E378" s="72">
        <v>13</v>
      </c>
      <c r="F378" s="69"/>
      <c r="G378" s="19"/>
      <c r="H378" s="141"/>
      <c r="I378" s="69"/>
      <c r="J378" s="19"/>
      <c r="K378" s="141"/>
    </row>
    <row r="379" spans="1:11">
      <c r="A379" s="72">
        <v>14</v>
      </c>
      <c r="C379" s="9"/>
      <c r="E379" s="72">
        <v>14</v>
      </c>
      <c r="F379" s="69"/>
      <c r="G379" s="19"/>
      <c r="H379" s="141"/>
      <c r="I379" s="69"/>
      <c r="J379" s="19"/>
      <c r="K379" s="141"/>
    </row>
    <row r="380" spans="1:11">
      <c r="A380" s="72">
        <v>15</v>
      </c>
      <c r="E380" s="72">
        <v>15</v>
      </c>
      <c r="F380" s="9"/>
      <c r="G380" s="98"/>
      <c r="H380" s="137"/>
      <c r="I380" s="98"/>
      <c r="J380" s="98"/>
      <c r="K380" s="137"/>
    </row>
    <row r="381" spans="1:11">
      <c r="A381" s="72"/>
      <c r="C381" s="9"/>
      <c r="E381" s="72"/>
      <c r="F381" s="9"/>
      <c r="G381" s="98"/>
      <c r="H381" s="137"/>
      <c r="I381" s="98"/>
      <c r="J381" s="98"/>
      <c r="K381" s="137"/>
    </row>
    <row r="382" spans="1:11">
      <c r="A382" s="72">
        <v>16</v>
      </c>
      <c r="C382" s="9" t="s">
        <v>150</v>
      </c>
      <c r="E382" s="72">
        <v>16</v>
      </c>
      <c r="F382" s="9"/>
      <c r="G382" s="98"/>
      <c r="H382" s="137">
        <v>7583.3419999999987</v>
      </c>
      <c r="I382" s="98"/>
      <c r="J382" s="98"/>
      <c r="K382" s="137"/>
    </row>
    <row r="383" spans="1:11">
      <c r="A383" s="72">
        <v>17</v>
      </c>
      <c r="C383" s="9" t="s">
        <v>151</v>
      </c>
      <c r="E383" s="72">
        <v>17</v>
      </c>
      <c r="F383" s="9"/>
      <c r="G383" s="98"/>
      <c r="H383" s="137"/>
      <c r="I383" s="98"/>
      <c r="J383" s="98"/>
      <c r="K383" s="137"/>
    </row>
    <row r="384" spans="1:11">
      <c r="A384" s="72">
        <v>18</v>
      </c>
      <c r="C384" s="9" t="s">
        <v>152</v>
      </c>
      <c r="E384" s="72">
        <v>18</v>
      </c>
      <c r="F384" s="9"/>
      <c r="G384" s="98"/>
      <c r="H384" s="137"/>
      <c r="I384" s="98"/>
      <c r="J384" s="98"/>
      <c r="K384" s="137"/>
    </row>
    <row r="385" spans="1:11">
      <c r="A385" s="72">
        <v>19</v>
      </c>
      <c r="C385" s="9" t="s">
        <v>38</v>
      </c>
      <c r="E385" s="72">
        <v>19</v>
      </c>
      <c r="F385" s="9"/>
      <c r="G385" s="98"/>
      <c r="H385" s="137"/>
      <c r="I385" s="98"/>
      <c r="J385" s="98"/>
      <c r="K385" s="137"/>
    </row>
    <row r="386" spans="1:11">
      <c r="A386" s="130">
        <v>20</v>
      </c>
      <c r="C386" s="9"/>
      <c r="E386" s="130">
        <v>20</v>
      </c>
      <c r="F386" s="69"/>
      <c r="G386" s="19"/>
      <c r="H386" s="141"/>
      <c r="I386" s="69"/>
      <c r="J386" s="19"/>
      <c r="K386" s="141"/>
    </row>
    <row r="387" spans="1:11">
      <c r="A387" s="130">
        <v>21</v>
      </c>
      <c r="C387" s="9"/>
      <c r="E387" s="130">
        <v>21</v>
      </c>
      <c r="F387" s="69"/>
      <c r="G387" s="19"/>
      <c r="H387" s="141"/>
      <c r="I387" s="69"/>
      <c r="J387" s="19"/>
      <c r="K387" s="141"/>
    </row>
    <row r="388" spans="1:11">
      <c r="A388" s="130">
        <v>22</v>
      </c>
      <c r="C388" s="9"/>
      <c r="E388" s="130">
        <v>22</v>
      </c>
      <c r="F388" s="69"/>
      <c r="G388" s="19"/>
      <c r="H388" s="141"/>
      <c r="I388" s="69"/>
      <c r="J388" s="19"/>
      <c r="K388" s="141"/>
    </row>
    <row r="389" spans="1:11">
      <c r="A389" s="130">
        <v>23</v>
      </c>
      <c r="C389" s="9"/>
      <c r="E389" s="130">
        <v>23</v>
      </c>
      <c r="F389" s="69"/>
      <c r="G389" s="19"/>
      <c r="H389" s="141"/>
      <c r="I389" s="69"/>
      <c r="J389" s="19"/>
      <c r="K389" s="141"/>
    </row>
    <row r="390" spans="1:11">
      <c r="A390" s="130">
        <v>24</v>
      </c>
      <c r="C390" s="9"/>
      <c r="E390" s="130">
        <v>24</v>
      </c>
      <c r="F390" s="69"/>
      <c r="G390" s="19"/>
      <c r="H390" s="141"/>
      <c r="I390" s="69"/>
      <c r="J390" s="19"/>
      <c r="K390" s="141"/>
    </row>
    <row r="391" spans="1:11">
      <c r="A391" s="72"/>
      <c r="C391" s="9"/>
      <c r="E391" s="72"/>
      <c r="F391" s="69" t="s">
        <v>6</v>
      </c>
      <c r="G391" s="19" t="s">
        <v>6</v>
      </c>
      <c r="H391" s="20"/>
      <c r="I391" s="69"/>
      <c r="J391" s="19"/>
      <c r="K391" s="20"/>
    </row>
    <row r="392" spans="1:11">
      <c r="A392" s="72">
        <v>25</v>
      </c>
      <c r="C392" s="8" t="s">
        <v>153</v>
      </c>
      <c r="E392" s="72">
        <v>25</v>
      </c>
      <c r="G392" s="92"/>
      <c r="H392" s="95">
        <f>SUM(H366:H390)</f>
        <v>22288676.702</v>
      </c>
      <c r="I392" s="95"/>
      <c r="J392" s="92"/>
      <c r="K392" s="95">
        <f>SUM(K366:K390)</f>
        <v>20124364.859999999</v>
      </c>
    </row>
    <row r="393" spans="1:11">
      <c r="A393" s="72"/>
      <c r="C393" s="8"/>
      <c r="E393" s="72"/>
      <c r="F393" s="69" t="s">
        <v>6</v>
      </c>
      <c r="G393" s="19" t="s">
        <v>6</v>
      </c>
      <c r="H393" s="20"/>
      <c r="I393" s="69"/>
      <c r="J393" s="19"/>
      <c r="K393" s="20"/>
    </row>
    <row r="394" spans="1:11" ht="13.5">
      <c r="A394" s="72">
        <v>26</v>
      </c>
      <c r="C394" s="8" t="s">
        <v>244</v>
      </c>
      <c r="E394" s="72">
        <v>26</v>
      </c>
      <c r="G394" s="92"/>
      <c r="H394" s="92">
        <v>-1648402.6993700005</v>
      </c>
      <c r="I394" s="95"/>
      <c r="J394" s="92"/>
      <c r="K394" s="92">
        <v>0</v>
      </c>
    </row>
    <row r="395" spans="1:11">
      <c r="A395" s="72">
        <v>27</v>
      </c>
      <c r="E395" s="72">
        <v>27</v>
      </c>
      <c r="G395" s="92"/>
      <c r="H395" s="92"/>
      <c r="I395" s="95"/>
      <c r="J395" s="92"/>
      <c r="K395" s="92"/>
    </row>
    <row r="396" spans="1:11">
      <c r="A396" s="72">
        <v>28</v>
      </c>
      <c r="E396" s="72">
        <v>28</v>
      </c>
      <c r="G396" s="95"/>
      <c r="H396" s="95"/>
      <c r="I396" s="95"/>
      <c r="J396" s="95"/>
      <c r="K396" s="95"/>
    </row>
    <row r="397" spans="1:11">
      <c r="A397" s="72">
        <v>29</v>
      </c>
      <c r="C397" s="130" t="s">
        <v>38</v>
      </c>
      <c r="E397" s="72">
        <v>29</v>
      </c>
      <c r="G397" s="95"/>
      <c r="H397" s="95"/>
      <c r="I397" s="95"/>
      <c r="J397" s="95"/>
      <c r="K397" s="95"/>
    </row>
    <row r="398" spans="1:11">
      <c r="A398" s="72"/>
      <c r="C398" s="73"/>
      <c r="E398" s="72"/>
      <c r="F398" s="69" t="s">
        <v>6</v>
      </c>
      <c r="G398" s="19" t="s">
        <v>6</v>
      </c>
      <c r="H398" s="20"/>
      <c r="I398" s="69"/>
      <c r="J398" s="19"/>
      <c r="K398" s="20"/>
    </row>
    <row r="399" spans="1:11">
      <c r="A399" s="72">
        <v>30</v>
      </c>
      <c r="C399" s="73" t="s">
        <v>154</v>
      </c>
      <c r="E399" s="72">
        <v>30</v>
      </c>
      <c r="G399" s="92"/>
      <c r="H399" s="95">
        <f>ROUND(SUM(H392:H397),0)</f>
        <v>20640274</v>
      </c>
      <c r="I399" s="95"/>
      <c r="J399" s="92"/>
      <c r="K399" s="95">
        <f>ROUND(SUM(K392:K397),0)</f>
        <v>20124365</v>
      </c>
    </row>
    <row r="400" spans="1:11">
      <c r="A400" s="75"/>
      <c r="C400" s="8"/>
      <c r="E400" s="34"/>
      <c r="F400" s="69" t="s">
        <v>6</v>
      </c>
      <c r="G400" s="19" t="s">
        <v>6</v>
      </c>
      <c r="H400" s="20" t="s">
        <v>6</v>
      </c>
      <c r="I400" s="69" t="s">
        <v>6</v>
      </c>
      <c r="J400" s="19" t="s">
        <v>6</v>
      </c>
      <c r="K400" s="20" t="s">
        <v>6</v>
      </c>
    </row>
    <row r="401" spans="1:11" ht="13.5">
      <c r="C401" s="130" t="s">
        <v>253</v>
      </c>
      <c r="F401" s="69"/>
      <c r="G401" s="19"/>
      <c r="H401" s="39"/>
      <c r="I401" s="69"/>
      <c r="J401" s="19"/>
      <c r="K401" s="39"/>
    </row>
    <row r="402" spans="1:11" ht="13.5">
      <c r="C402" s="130" t="s">
        <v>252</v>
      </c>
      <c r="F402" s="69"/>
      <c r="G402" s="19"/>
      <c r="H402" s="39"/>
      <c r="I402" s="69"/>
      <c r="J402" s="19"/>
      <c r="K402" s="39"/>
    </row>
    <row r="403" spans="1:11" ht="13.5">
      <c r="C403" s="130" t="s">
        <v>241</v>
      </c>
      <c r="F403" s="69"/>
      <c r="G403" s="19"/>
      <c r="H403" s="39"/>
      <c r="I403" s="69"/>
      <c r="J403" s="19"/>
      <c r="K403" s="39"/>
    </row>
    <row r="404" spans="1:11">
      <c r="C404" s="130" t="s">
        <v>155</v>
      </c>
      <c r="F404" s="69"/>
      <c r="G404" s="19"/>
      <c r="H404" s="39"/>
      <c r="I404" s="69"/>
      <c r="J404" s="19"/>
      <c r="K404" s="39"/>
    </row>
    <row r="405" spans="1:11" ht="13.5">
      <c r="C405" s="130" t="s">
        <v>242</v>
      </c>
      <c r="F405" s="69"/>
      <c r="G405" s="19"/>
      <c r="H405" s="39"/>
      <c r="I405" s="69"/>
      <c r="J405" s="19"/>
      <c r="K405" s="39"/>
    </row>
    <row r="406" spans="1:11">
      <c r="C406" s="130" t="s">
        <v>156</v>
      </c>
      <c r="F406" s="69"/>
      <c r="G406" s="19"/>
      <c r="H406" s="39"/>
      <c r="I406" s="69"/>
      <c r="J406" s="19"/>
      <c r="K406" s="39"/>
    </row>
    <row r="407" spans="1:11" ht="13.5">
      <c r="C407" s="130" t="s">
        <v>243</v>
      </c>
      <c r="F407" s="69"/>
      <c r="G407" s="19"/>
      <c r="H407" s="39"/>
      <c r="I407" s="69"/>
      <c r="J407" s="19"/>
      <c r="K407" s="39"/>
    </row>
    <row r="408" spans="1:11">
      <c r="A408" s="75"/>
      <c r="C408" s="130" t="s">
        <v>239</v>
      </c>
      <c r="E408" s="34"/>
      <c r="F408" s="69"/>
      <c r="G408" s="19"/>
      <c r="H408" s="20"/>
      <c r="I408" s="69"/>
      <c r="J408" s="19"/>
      <c r="K408" s="20"/>
    </row>
    <row r="409" spans="1:11" ht="13.5" customHeight="1"/>
    <row r="410" spans="1:11">
      <c r="A410" s="15" t="str">
        <f>$A$83</f>
        <v xml:space="preserve">Institution No.:  </v>
      </c>
      <c r="B410" s="35"/>
      <c r="C410" s="35"/>
      <c r="D410" s="35"/>
      <c r="E410" s="36"/>
      <c r="F410" s="35"/>
      <c r="G410" s="37"/>
      <c r="H410" s="38"/>
      <c r="I410" s="35"/>
      <c r="J410" s="37"/>
      <c r="K410" s="14" t="s">
        <v>258</v>
      </c>
    </row>
    <row r="411" spans="1:11">
      <c r="A411" s="35"/>
      <c r="B411" s="35"/>
      <c r="C411" s="35"/>
      <c r="D411" s="57" t="s">
        <v>261</v>
      </c>
      <c r="E411" s="36"/>
      <c r="F411" s="35"/>
      <c r="G411" s="37"/>
      <c r="H411" s="38"/>
      <c r="I411" s="35"/>
      <c r="J411" s="37"/>
      <c r="K411" s="38"/>
    </row>
    <row r="412" spans="1:11" s="35" customFormat="1">
      <c r="A412" s="15" t="str">
        <f>$A$42</f>
        <v xml:space="preserve">NAME: </v>
      </c>
      <c r="B412" s="130"/>
      <c r="C412" s="130" t="str">
        <f>$D$20</f>
        <v>University of Colorado</v>
      </c>
      <c r="D412" s="130"/>
      <c r="E412" s="130"/>
      <c r="F412" s="71"/>
      <c r="G412" s="65"/>
      <c r="H412" s="39"/>
      <c r="I412" s="130"/>
      <c r="J412" s="13"/>
      <c r="K412" s="17" t="str">
        <f>$K$3</f>
        <v>Due Date: October 08, 2018</v>
      </c>
    </row>
    <row r="413" spans="1:11" ht="12.75" customHeight="1">
      <c r="A413" s="18" t="s">
        <v>6</v>
      </c>
      <c r="B413" s="18" t="s">
        <v>6</v>
      </c>
      <c r="C413" s="18" t="s">
        <v>6</v>
      </c>
      <c r="D413" s="18" t="s">
        <v>6</v>
      </c>
      <c r="E413" s="18" t="s">
        <v>6</v>
      </c>
      <c r="F413" s="18" t="s">
        <v>6</v>
      </c>
      <c r="G413" s="19" t="s">
        <v>6</v>
      </c>
      <c r="H413" s="20" t="s">
        <v>6</v>
      </c>
      <c r="I413" s="18" t="s">
        <v>6</v>
      </c>
      <c r="J413" s="19" t="s">
        <v>6</v>
      </c>
      <c r="K413" s="20" t="s">
        <v>6</v>
      </c>
    </row>
    <row r="414" spans="1:11">
      <c r="A414" s="21" t="s">
        <v>7</v>
      </c>
      <c r="E414" s="21" t="s">
        <v>7</v>
      </c>
      <c r="G414" s="23"/>
      <c r="H414" s="24" t="str">
        <f>H362</f>
        <v>2017-18</v>
      </c>
      <c r="I414" s="22"/>
      <c r="J414" s="23"/>
      <c r="K414" s="24" t="str">
        <f>K362</f>
        <v>2018-19</v>
      </c>
    </row>
    <row r="415" spans="1:11">
      <c r="A415" s="21" t="s">
        <v>9</v>
      </c>
      <c r="C415" s="25" t="s">
        <v>51</v>
      </c>
      <c r="E415" s="21" t="s">
        <v>9</v>
      </c>
      <c r="G415" s="13"/>
      <c r="H415" s="24" t="s">
        <v>12</v>
      </c>
      <c r="J415" s="13"/>
      <c r="K415" s="24" t="s">
        <v>13</v>
      </c>
    </row>
    <row r="416" spans="1:11">
      <c r="A416" s="18" t="s">
        <v>6</v>
      </c>
      <c r="B416" s="18" t="s">
        <v>6</v>
      </c>
      <c r="C416" s="18" t="s">
        <v>6</v>
      </c>
      <c r="D416" s="18" t="s">
        <v>6</v>
      </c>
      <c r="E416" s="18" t="s">
        <v>6</v>
      </c>
      <c r="F416" s="18" t="s">
        <v>6</v>
      </c>
      <c r="G416" s="19" t="s">
        <v>6</v>
      </c>
      <c r="H416" s="20" t="s">
        <v>6</v>
      </c>
      <c r="I416" s="18" t="s">
        <v>6</v>
      </c>
      <c r="J416" s="19" t="s">
        <v>6</v>
      </c>
      <c r="K416" s="20" t="s">
        <v>6</v>
      </c>
    </row>
    <row r="417" spans="1:11">
      <c r="A417" s="72"/>
      <c r="C417" s="30" t="s">
        <v>260</v>
      </c>
      <c r="E417" s="72"/>
      <c r="G417" s="92"/>
      <c r="H417" s="92"/>
      <c r="I417" s="95"/>
      <c r="J417" s="92"/>
      <c r="K417" s="92"/>
    </row>
    <row r="418" spans="1:11">
      <c r="A418" s="72">
        <v>1</v>
      </c>
      <c r="C418" s="8" t="s">
        <v>259</v>
      </c>
      <c r="E418" s="72">
        <v>1</v>
      </c>
      <c r="G418" s="92"/>
      <c r="H418" s="140"/>
      <c r="I418" s="95"/>
      <c r="J418" s="92"/>
      <c r="K418" s="140"/>
    </row>
    <row r="419" spans="1:11">
      <c r="A419" s="72">
        <v>2</v>
      </c>
      <c r="C419" s="9"/>
      <c r="E419" s="72">
        <v>2</v>
      </c>
      <c r="F419" s="9"/>
      <c r="G419" s="98"/>
      <c r="H419" s="137"/>
      <c r="I419" s="98"/>
      <c r="J419" s="98"/>
      <c r="K419" s="137"/>
    </row>
    <row r="420" spans="1:11">
      <c r="A420" s="72">
        <v>3</v>
      </c>
      <c r="C420" s="9"/>
      <c r="E420" s="72">
        <v>3</v>
      </c>
      <c r="F420" s="9"/>
      <c r="G420" s="98"/>
      <c r="H420" s="137"/>
      <c r="I420" s="98"/>
      <c r="J420" s="98"/>
      <c r="K420" s="137"/>
    </row>
    <row r="421" spans="1:11">
      <c r="A421" s="72">
        <v>4</v>
      </c>
      <c r="C421" s="9"/>
      <c r="E421" s="72">
        <v>4</v>
      </c>
      <c r="F421" s="9"/>
      <c r="G421" s="98"/>
      <c r="H421" s="137"/>
      <c r="I421" s="98"/>
      <c r="J421" s="98"/>
      <c r="K421" s="137"/>
    </row>
    <row r="422" spans="1:11">
      <c r="A422" s="72">
        <v>5</v>
      </c>
      <c r="C422" s="9"/>
      <c r="E422" s="72">
        <v>5</v>
      </c>
      <c r="F422" s="9"/>
      <c r="G422" s="98"/>
      <c r="H422" s="137"/>
      <c r="I422" s="98"/>
      <c r="J422" s="98"/>
      <c r="K422" s="137"/>
    </row>
    <row r="423" spans="1:11">
      <c r="A423" s="72">
        <v>6</v>
      </c>
      <c r="C423" s="9"/>
      <c r="E423" s="72">
        <v>6</v>
      </c>
      <c r="F423" s="9"/>
      <c r="G423" s="98"/>
      <c r="H423" s="137"/>
      <c r="I423" s="98"/>
      <c r="J423" s="98"/>
      <c r="K423" s="137"/>
    </row>
    <row r="424" spans="1:11">
      <c r="A424" s="72">
        <v>7</v>
      </c>
      <c r="C424" s="9"/>
      <c r="E424" s="72">
        <v>7</v>
      </c>
      <c r="F424" s="9"/>
      <c r="G424" s="98"/>
      <c r="H424" s="137"/>
      <c r="I424" s="98"/>
      <c r="J424" s="98"/>
      <c r="K424" s="137"/>
    </row>
    <row r="425" spans="1:11">
      <c r="A425" s="72">
        <v>8</v>
      </c>
      <c r="C425" s="9"/>
      <c r="E425" s="72">
        <v>8</v>
      </c>
      <c r="F425" s="69"/>
      <c r="G425" s="19"/>
      <c r="H425" s="141"/>
      <c r="I425" s="69"/>
      <c r="J425" s="19"/>
      <c r="K425" s="141"/>
    </row>
    <row r="426" spans="1:11">
      <c r="A426" s="72">
        <v>9</v>
      </c>
      <c r="E426" s="72">
        <v>9</v>
      </c>
      <c r="F426" s="69"/>
      <c r="G426" s="19"/>
      <c r="H426" s="141"/>
      <c r="I426" s="69"/>
      <c r="J426" s="19"/>
      <c r="K426" s="141"/>
    </row>
    <row r="427" spans="1:11">
      <c r="A427" s="72">
        <v>10</v>
      </c>
      <c r="C427" s="9"/>
      <c r="E427" s="72">
        <v>10</v>
      </c>
      <c r="F427" s="69"/>
      <c r="G427" s="19"/>
      <c r="H427" s="141"/>
      <c r="I427" s="69"/>
      <c r="J427" s="19"/>
      <c r="K427" s="141"/>
    </row>
    <row r="428" spans="1:11">
      <c r="A428" s="72">
        <v>11</v>
      </c>
      <c r="C428" s="9"/>
      <c r="E428" s="72">
        <v>11</v>
      </c>
      <c r="F428" s="69"/>
      <c r="G428" s="19"/>
      <c r="H428" s="141"/>
      <c r="I428" s="69"/>
      <c r="J428" s="19"/>
      <c r="K428" s="141"/>
    </row>
    <row r="429" spans="1:11">
      <c r="A429" s="72">
        <v>12</v>
      </c>
      <c r="C429" s="9"/>
      <c r="E429" s="72">
        <v>12</v>
      </c>
      <c r="F429" s="69"/>
      <c r="G429" s="19"/>
      <c r="H429" s="141"/>
      <c r="I429" s="69"/>
      <c r="J429" s="19"/>
      <c r="K429" s="141"/>
    </row>
    <row r="430" spans="1:11">
      <c r="A430" s="72">
        <v>13</v>
      </c>
      <c r="C430" s="9"/>
      <c r="E430" s="72">
        <v>13</v>
      </c>
      <c r="F430" s="69"/>
      <c r="G430" s="19"/>
      <c r="H430" s="141"/>
      <c r="I430" s="69"/>
      <c r="J430" s="19"/>
      <c r="K430" s="141"/>
    </row>
    <row r="431" spans="1:11">
      <c r="A431" s="72">
        <v>14</v>
      </c>
      <c r="C431" s="9"/>
      <c r="E431" s="72">
        <v>14</v>
      </c>
      <c r="F431" s="69"/>
      <c r="G431" s="19"/>
      <c r="H431" s="141"/>
      <c r="I431" s="69"/>
      <c r="J431" s="19"/>
      <c r="K431" s="141"/>
    </row>
    <row r="432" spans="1:11">
      <c r="A432" s="72">
        <v>15</v>
      </c>
      <c r="E432" s="72">
        <v>15</v>
      </c>
      <c r="F432" s="9"/>
      <c r="G432" s="98"/>
      <c r="H432" s="137"/>
      <c r="I432" s="98"/>
      <c r="J432" s="98"/>
      <c r="K432" s="137"/>
    </row>
    <row r="433" spans="1:11">
      <c r="A433" s="72"/>
      <c r="C433" s="9"/>
      <c r="E433" s="72"/>
      <c r="F433" s="9"/>
      <c r="G433" s="98"/>
      <c r="H433" s="137"/>
      <c r="I433" s="98"/>
      <c r="J433" s="98"/>
      <c r="K433" s="137"/>
    </row>
    <row r="434" spans="1:11">
      <c r="A434" s="72">
        <v>16</v>
      </c>
      <c r="C434" s="9"/>
      <c r="E434" s="72">
        <v>16</v>
      </c>
      <c r="F434" s="9"/>
      <c r="G434" s="98"/>
      <c r="H434" s="137"/>
      <c r="I434" s="98"/>
      <c r="J434" s="98"/>
      <c r="K434" s="137"/>
    </row>
    <row r="435" spans="1:11">
      <c r="A435" s="72">
        <v>17</v>
      </c>
      <c r="C435" s="9"/>
      <c r="E435" s="72">
        <v>17</v>
      </c>
      <c r="F435" s="9"/>
      <c r="G435" s="98"/>
      <c r="H435" s="137"/>
      <c r="I435" s="98"/>
      <c r="J435" s="98"/>
      <c r="K435" s="137"/>
    </row>
    <row r="436" spans="1:11">
      <c r="A436" s="72">
        <v>18</v>
      </c>
      <c r="C436" s="9"/>
      <c r="E436" s="72">
        <v>18</v>
      </c>
      <c r="F436" s="9"/>
      <c r="G436" s="98"/>
      <c r="H436" s="137"/>
      <c r="I436" s="98"/>
      <c r="J436" s="98"/>
      <c r="K436" s="137"/>
    </row>
    <row r="437" spans="1:11">
      <c r="A437" s="72">
        <v>19</v>
      </c>
      <c r="C437" s="9" t="s">
        <v>38</v>
      </c>
      <c r="E437" s="72">
        <v>19</v>
      </c>
      <c r="F437" s="9"/>
      <c r="G437" s="98"/>
      <c r="H437" s="137"/>
      <c r="I437" s="98"/>
      <c r="J437" s="98"/>
      <c r="K437" s="137"/>
    </row>
    <row r="438" spans="1:11">
      <c r="A438" s="130">
        <v>20</v>
      </c>
      <c r="C438" s="9"/>
      <c r="E438" s="130">
        <v>20</v>
      </c>
      <c r="F438" s="69"/>
      <c r="G438" s="19"/>
      <c r="H438" s="141"/>
      <c r="I438" s="69"/>
      <c r="J438" s="19"/>
      <c r="K438" s="141"/>
    </row>
    <row r="439" spans="1:11">
      <c r="A439" s="130">
        <v>21</v>
      </c>
      <c r="C439" s="9"/>
      <c r="E439" s="130">
        <v>21</v>
      </c>
      <c r="F439" s="69"/>
      <c r="G439" s="19"/>
      <c r="H439" s="141"/>
      <c r="I439" s="69"/>
      <c r="J439" s="19"/>
      <c r="K439" s="141"/>
    </row>
    <row r="440" spans="1:11">
      <c r="A440" s="130">
        <v>22</v>
      </c>
      <c r="C440" s="9"/>
      <c r="E440" s="130">
        <v>22</v>
      </c>
      <c r="F440" s="69"/>
      <c r="G440" s="19"/>
      <c r="H440" s="141"/>
      <c r="I440" s="69"/>
      <c r="J440" s="19"/>
      <c r="K440" s="141"/>
    </row>
    <row r="441" spans="1:11">
      <c r="A441" s="130">
        <v>23</v>
      </c>
      <c r="C441" s="9"/>
      <c r="E441" s="130">
        <v>23</v>
      </c>
      <c r="F441" s="69"/>
      <c r="G441" s="19"/>
      <c r="H441" s="141"/>
      <c r="I441" s="69"/>
      <c r="J441" s="19"/>
      <c r="K441" s="141"/>
    </row>
    <row r="442" spans="1:11">
      <c r="A442" s="130">
        <v>24</v>
      </c>
      <c r="C442" s="9"/>
      <c r="E442" s="130">
        <v>24</v>
      </c>
      <c r="F442" s="69"/>
      <c r="G442" s="19"/>
      <c r="H442" s="141"/>
      <c r="I442" s="69"/>
      <c r="J442" s="19"/>
      <c r="K442" s="141"/>
    </row>
    <row r="443" spans="1:11">
      <c r="A443" s="72"/>
      <c r="C443" s="9"/>
      <c r="E443" s="72"/>
      <c r="F443" s="69" t="s">
        <v>6</v>
      </c>
      <c r="G443" s="19" t="s">
        <v>6</v>
      </c>
      <c r="H443" s="20"/>
      <c r="I443" s="69"/>
      <c r="J443" s="19"/>
      <c r="K443" s="20"/>
    </row>
    <row r="444" spans="1:11">
      <c r="A444" s="72">
        <v>25</v>
      </c>
      <c r="C444" s="8"/>
      <c r="E444" s="72">
        <v>25</v>
      </c>
      <c r="G444" s="92"/>
      <c r="H444" s="95">
        <f>SUM(H418:H442)</f>
        <v>0</v>
      </c>
      <c r="I444" s="95"/>
      <c r="J444" s="92"/>
      <c r="K444" s="95">
        <f>SUM(K418:K442)</f>
        <v>0</v>
      </c>
    </row>
    <row r="445" spans="1:11">
      <c r="A445" s="72"/>
      <c r="C445" s="8"/>
      <c r="E445" s="72"/>
      <c r="F445" s="69" t="s">
        <v>6</v>
      </c>
      <c r="G445" s="19" t="s">
        <v>6</v>
      </c>
      <c r="H445" s="20"/>
      <c r="I445" s="69"/>
      <c r="J445" s="19"/>
      <c r="K445" s="20"/>
    </row>
    <row r="446" spans="1:11">
      <c r="A446" s="72">
        <v>26</v>
      </c>
      <c r="C446" s="8"/>
      <c r="E446" s="72">
        <v>26</v>
      </c>
      <c r="G446" s="92"/>
      <c r="H446" s="92">
        <v>0</v>
      </c>
      <c r="I446" s="95"/>
      <c r="J446" s="92"/>
      <c r="K446" s="92">
        <v>0</v>
      </c>
    </row>
    <row r="447" spans="1:11">
      <c r="A447" s="72">
        <v>27</v>
      </c>
      <c r="E447" s="72">
        <v>27</v>
      </c>
      <c r="G447" s="92"/>
      <c r="H447" s="92"/>
      <c r="I447" s="95"/>
      <c r="J447" s="92"/>
      <c r="K447" s="92"/>
    </row>
    <row r="448" spans="1:11">
      <c r="A448" s="72">
        <v>28</v>
      </c>
      <c r="E448" s="72">
        <v>28</v>
      </c>
      <c r="G448" s="95"/>
      <c r="H448" s="95"/>
      <c r="I448" s="95"/>
      <c r="J448" s="95"/>
      <c r="K448" s="95"/>
    </row>
    <row r="449" spans="1:11">
      <c r="A449" s="72">
        <v>29</v>
      </c>
      <c r="C449" s="130" t="s">
        <v>38</v>
      </c>
      <c r="E449" s="72">
        <v>29</v>
      </c>
      <c r="G449" s="95"/>
      <c r="H449" s="95"/>
      <c r="I449" s="95"/>
      <c r="J449" s="95"/>
      <c r="K449" s="95"/>
    </row>
    <row r="450" spans="1:11" s="35" customFormat="1">
      <c r="A450" s="72"/>
      <c r="B450" s="130"/>
      <c r="C450" s="73"/>
      <c r="D450" s="130"/>
      <c r="E450" s="72"/>
      <c r="F450" s="69" t="s">
        <v>6</v>
      </c>
      <c r="G450" s="19" t="s">
        <v>6</v>
      </c>
      <c r="H450" s="20"/>
      <c r="I450" s="69"/>
      <c r="J450" s="19"/>
      <c r="K450" s="20"/>
    </row>
    <row r="451" spans="1:11" s="35" customFormat="1">
      <c r="A451" s="72">
        <v>30</v>
      </c>
      <c r="B451" s="130"/>
      <c r="C451" s="73" t="s">
        <v>262</v>
      </c>
      <c r="D451" s="130"/>
      <c r="E451" s="72">
        <v>30</v>
      </c>
      <c r="F451" s="130"/>
      <c r="G451" s="92"/>
      <c r="H451" s="95"/>
      <c r="I451" s="95"/>
      <c r="J451" s="92"/>
      <c r="K451" s="95">
        <f>SUM(K444:K449)</f>
        <v>0</v>
      </c>
    </row>
    <row r="452" spans="1:11">
      <c r="A452" s="75"/>
      <c r="C452" s="8"/>
      <c r="E452" s="34"/>
      <c r="F452" s="69" t="s">
        <v>6</v>
      </c>
      <c r="G452" s="19" t="s">
        <v>6</v>
      </c>
      <c r="H452" s="20" t="s">
        <v>6</v>
      </c>
      <c r="I452" s="69" t="s">
        <v>6</v>
      </c>
      <c r="J452" s="19" t="s">
        <v>6</v>
      </c>
      <c r="K452" s="20" t="s">
        <v>6</v>
      </c>
    </row>
    <row r="453" spans="1:11">
      <c r="F453" s="69"/>
      <c r="G453" s="19"/>
      <c r="H453" s="39"/>
      <c r="I453" s="69"/>
      <c r="J453" s="19"/>
      <c r="K453" s="39"/>
    </row>
    <row r="454" spans="1:11">
      <c r="F454" s="69"/>
      <c r="G454" s="19"/>
      <c r="H454" s="39"/>
      <c r="I454" s="69"/>
      <c r="J454" s="19"/>
      <c r="K454" s="39"/>
    </row>
    <row r="455" spans="1:11">
      <c r="C455" s="130" t="s">
        <v>38</v>
      </c>
      <c r="F455" s="69"/>
      <c r="G455" s="19"/>
      <c r="H455" s="39"/>
      <c r="I455" s="69"/>
      <c r="J455" s="19"/>
      <c r="K455" s="39"/>
    </row>
    <row r="456" spans="1:11">
      <c r="F456" s="69"/>
      <c r="G456" s="19"/>
      <c r="H456" s="39"/>
      <c r="I456" s="69"/>
      <c r="J456" s="19"/>
      <c r="K456" s="39"/>
    </row>
    <row r="457" spans="1:11">
      <c r="C457" s="130" t="s">
        <v>38</v>
      </c>
      <c r="F457" s="69"/>
      <c r="G457" s="19"/>
      <c r="H457" s="39"/>
      <c r="I457" s="69"/>
      <c r="J457" s="19"/>
      <c r="K457" s="39"/>
    </row>
    <row r="458" spans="1:11">
      <c r="F458" s="69"/>
      <c r="G458" s="19"/>
      <c r="H458" s="39"/>
      <c r="I458" s="69"/>
      <c r="J458" s="19"/>
      <c r="K458" s="39"/>
    </row>
    <row r="459" spans="1:11">
      <c r="F459" s="69"/>
      <c r="G459" s="19"/>
      <c r="H459" s="39"/>
      <c r="I459" s="69"/>
      <c r="J459" s="19"/>
      <c r="K459" s="39"/>
    </row>
    <row r="460" spans="1:11">
      <c r="A460" s="75"/>
      <c r="E460" s="34"/>
      <c r="F460" s="69"/>
      <c r="G460" s="19"/>
      <c r="H460" s="20"/>
      <c r="I460" s="69"/>
      <c r="J460" s="19"/>
      <c r="K460" s="20"/>
    </row>
    <row r="463" spans="1:11">
      <c r="A463" s="15" t="str">
        <f>$A$83</f>
        <v xml:space="preserve">Institution No.:  </v>
      </c>
      <c r="B463" s="35"/>
      <c r="C463" s="35"/>
      <c r="D463" s="35"/>
      <c r="E463" s="36"/>
      <c r="F463" s="35"/>
      <c r="G463" s="37"/>
      <c r="H463" s="38"/>
      <c r="I463" s="35"/>
      <c r="J463" s="37"/>
      <c r="K463" s="14" t="s">
        <v>157</v>
      </c>
    </row>
    <row r="464" spans="1:11">
      <c r="A464" s="261" t="s">
        <v>158</v>
      </c>
      <c r="B464" s="261"/>
      <c r="C464" s="261"/>
      <c r="D464" s="261"/>
      <c r="E464" s="261"/>
      <c r="F464" s="261"/>
      <c r="G464" s="261"/>
      <c r="H464" s="261"/>
      <c r="I464" s="261"/>
      <c r="J464" s="261"/>
      <c r="K464" s="261"/>
    </row>
    <row r="465" spans="1:11">
      <c r="A465" s="15" t="str">
        <f>$A$42</f>
        <v xml:space="preserve">NAME: </v>
      </c>
      <c r="C465" s="130" t="str">
        <f>$D$20</f>
        <v>University of Colorado</v>
      </c>
      <c r="H465" s="39"/>
      <c r="J465" s="13"/>
      <c r="K465" s="17" t="str">
        <f>$K$3</f>
        <v>Due Date: October 08, 2018</v>
      </c>
    </row>
    <row r="466" spans="1:11">
      <c r="A466" s="18" t="s">
        <v>6</v>
      </c>
      <c r="B466" s="18" t="s">
        <v>6</v>
      </c>
      <c r="C466" s="18" t="s">
        <v>6</v>
      </c>
      <c r="D466" s="18" t="s">
        <v>6</v>
      </c>
      <c r="E466" s="18" t="s">
        <v>6</v>
      </c>
      <c r="F466" s="18" t="s">
        <v>6</v>
      </c>
      <c r="G466" s="19" t="s">
        <v>6</v>
      </c>
      <c r="H466" s="20" t="s">
        <v>6</v>
      </c>
      <c r="I466" s="18" t="s">
        <v>6</v>
      </c>
      <c r="J466" s="19" t="s">
        <v>6</v>
      </c>
      <c r="K466" s="20" t="s">
        <v>6</v>
      </c>
    </row>
    <row r="467" spans="1:11">
      <c r="A467" s="21" t="s">
        <v>7</v>
      </c>
      <c r="E467" s="21" t="s">
        <v>7</v>
      </c>
      <c r="F467" s="22"/>
      <c r="G467" s="23"/>
      <c r="H467" s="24" t="str">
        <f>H362</f>
        <v>2017-18</v>
      </c>
      <c r="I467" s="22"/>
      <c r="J467" s="23"/>
      <c r="K467" s="24" t="str">
        <f>K362</f>
        <v>2018-19</v>
      </c>
    </row>
    <row r="468" spans="1:11">
      <c r="A468" s="21" t="s">
        <v>9</v>
      </c>
      <c r="C468" s="25" t="s">
        <v>51</v>
      </c>
      <c r="E468" s="21" t="s">
        <v>9</v>
      </c>
      <c r="F468" s="22"/>
      <c r="G468" s="23"/>
      <c r="H468" s="24" t="s">
        <v>12</v>
      </c>
      <c r="I468" s="22"/>
      <c r="J468" s="23"/>
      <c r="K468" s="24" t="s">
        <v>13</v>
      </c>
    </row>
    <row r="469" spans="1:11">
      <c r="A469" s="18" t="s">
        <v>6</v>
      </c>
      <c r="B469" s="18" t="s">
        <v>6</v>
      </c>
      <c r="C469" s="18" t="s">
        <v>6</v>
      </c>
      <c r="D469" s="18" t="s">
        <v>6</v>
      </c>
      <c r="E469" s="18" t="s">
        <v>6</v>
      </c>
      <c r="F469" s="18" t="s">
        <v>6</v>
      </c>
      <c r="G469" s="19" t="s">
        <v>6</v>
      </c>
      <c r="H469" s="20" t="s">
        <v>6</v>
      </c>
      <c r="I469" s="18" t="s">
        <v>6</v>
      </c>
      <c r="J469" s="19" t="s">
        <v>6</v>
      </c>
      <c r="K469" s="20" t="s">
        <v>6</v>
      </c>
    </row>
    <row r="470" spans="1:11">
      <c r="A470" s="76">
        <v>1</v>
      </c>
      <c r="C470" s="8" t="s">
        <v>159</v>
      </c>
      <c r="E470" s="76">
        <v>1</v>
      </c>
      <c r="F470" s="9"/>
      <c r="G470" s="10"/>
      <c r="H470" s="158"/>
      <c r="I470" s="9"/>
      <c r="J470" s="10"/>
      <c r="K470" s="159"/>
    </row>
    <row r="471" spans="1:11">
      <c r="A471" s="76">
        <f t="shared" ref="A471:A493" si="2">(A470+1)</f>
        <v>2</v>
      </c>
      <c r="C471" s="8" t="s">
        <v>160</v>
      </c>
      <c r="E471" s="76">
        <f t="shared" ref="E471:E493" si="3">(E470+1)</f>
        <v>2</v>
      </c>
      <c r="F471" s="9"/>
      <c r="G471" s="101"/>
      <c r="H471" s="142"/>
      <c r="I471" s="101"/>
      <c r="J471" s="101"/>
      <c r="K471" s="142"/>
    </row>
    <row r="472" spans="1:11">
      <c r="A472" s="76">
        <f t="shared" si="2"/>
        <v>3</v>
      </c>
      <c r="C472" s="8"/>
      <c r="E472" s="76">
        <f t="shared" si="3"/>
        <v>3</v>
      </c>
      <c r="F472" s="9"/>
      <c r="G472" s="101"/>
      <c r="H472" s="142"/>
      <c r="I472" s="101"/>
      <c r="J472" s="101"/>
      <c r="K472" s="142"/>
    </row>
    <row r="473" spans="1:11">
      <c r="A473" s="76">
        <f t="shared" si="2"/>
        <v>4</v>
      </c>
      <c r="C473" s="8"/>
      <c r="E473" s="76">
        <f t="shared" si="3"/>
        <v>4</v>
      </c>
      <c r="F473" s="9"/>
      <c r="G473" s="101"/>
      <c r="H473" s="142"/>
      <c r="I473" s="101"/>
      <c r="J473" s="101"/>
      <c r="K473" s="142"/>
    </row>
    <row r="474" spans="1:11">
      <c r="A474" s="76">
        <f>(A473+1)</f>
        <v>5</v>
      </c>
      <c r="C474" s="9"/>
      <c r="E474" s="76">
        <f>(E473+1)</f>
        <v>5</v>
      </c>
      <c r="F474" s="9"/>
      <c r="G474" s="101"/>
      <c r="H474" s="142"/>
      <c r="I474" s="101"/>
      <c r="J474" s="101"/>
      <c r="K474" s="142"/>
    </row>
    <row r="475" spans="1:11">
      <c r="A475" s="76">
        <f t="shared" si="2"/>
        <v>6</v>
      </c>
      <c r="C475" s="9"/>
      <c r="E475" s="76">
        <f t="shared" si="3"/>
        <v>6</v>
      </c>
      <c r="F475" s="9"/>
      <c r="G475" s="101"/>
      <c r="H475" s="142"/>
      <c r="I475" s="101"/>
      <c r="J475" s="101"/>
      <c r="K475" s="142"/>
    </row>
    <row r="476" spans="1:11" ht="12" customHeight="1">
      <c r="A476" s="76">
        <f>(A475+1)</f>
        <v>7</v>
      </c>
      <c r="C476" s="8"/>
      <c r="E476" s="76">
        <f>(E475+1)</f>
        <v>7</v>
      </c>
      <c r="F476" s="9"/>
      <c r="G476" s="101"/>
      <c r="H476" s="142"/>
      <c r="I476" s="101"/>
      <c r="J476" s="101"/>
      <c r="K476" s="142"/>
    </row>
    <row r="477" spans="1:11" s="80" customFormat="1" ht="12" customHeight="1">
      <c r="A477" s="76">
        <f>(A476+1)</f>
        <v>8</v>
      </c>
      <c r="B477" s="130"/>
      <c r="C477" s="9"/>
      <c r="D477" s="130"/>
      <c r="E477" s="76">
        <f>(E476+1)</f>
        <v>8</v>
      </c>
      <c r="F477" s="9"/>
      <c r="G477" s="101"/>
      <c r="H477" s="142"/>
      <c r="I477" s="101"/>
      <c r="J477" s="101"/>
      <c r="K477" s="142"/>
    </row>
    <row r="478" spans="1:11">
      <c r="A478" s="76">
        <f t="shared" si="2"/>
        <v>9</v>
      </c>
      <c r="C478" s="9"/>
      <c r="E478" s="76">
        <f t="shared" si="3"/>
        <v>9</v>
      </c>
      <c r="F478" s="9"/>
      <c r="G478" s="101"/>
      <c r="H478" s="142"/>
      <c r="I478" s="101"/>
      <c r="J478" s="101"/>
      <c r="K478" s="142"/>
    </row>
    <row r="479" spans="1:11">
      <c r="A479" s="76">
        <f t="shared" si="2"/>
        <v>10</v>
      </c>
      <c r="E479" s="76">
        <f t="shared" si="3"/>
        <v>10</v>
      </c>
      <c r="F479" s="9"/>
      <c r="G479" s="101"/>
      <c r="H479" s="142"/>
      <c r="I479" s="101"/>
      <c r="J479" s="101"/>
      <c r="K479" s="142"/>
    </row>
    <row r="480" spans="1:11">
      <c r="A480" s="76">
        <f t="shared" si="2"/>
        <v>11</v>
      </c>
      <c r="E480" s="76">
        <f t="shared" si="3"/>
        <v>11</v>
      </c>
      <c r="F480" s="9"/>
      <c r="G480" s="101"/>
      <c r="H480" s="142"/>
      <c r="I480" s="101"/>
      <c r="J480" s="101"/>
      <c r="K480" s="142"/>
    </row>
    <row r="481" spans="1:11">
      <c r="A481" s="76">
        <f t="shared" si="2"/>
        <v>12</v>
      </c>
      <c r="E481" s="76">
        <f t="shared" si="3"/>
        <v>12</v>
      </c>
      <c r="F481" s="9"/>
      <c r="G481" s="101"/>
      <c r="H481" s="142"/>
      <c r="I481" s="101"/>
      <c r="J481" s="101"/>
      <c r="K481" s="142"/>
    </row>
    <row r="482" spans="1:11">
      <c r="A482" s="76">
        <f t="shared" si="2"/>
        <v>13</v>
      </c>
      <c r="C482" s="9"/>
      <c r="E482" s="76">
        <f t="shared" si="3"/>
        <v>13</v>
      </c>
      <c r="F482" s="9"/>
      <c r="G482" s="101"/>
      <c r="H482" s="142"/>
      <c r="I482" s="101"/>
      <c r="J482" s="101"/>
      <c r="K482" s="142"/>
    </row>
    <row r="483" spans="1:11">
      <c r="A483" s="76">
        <f t="shared" si="2"/>
        <v>14</v>
      </c>
      <c r="C483" s="9" t="s">
        <v>161</v>
      </c>
      <c r="E483" s="76">
        <f t="shared" si="3"/>
        <v>14</v>
      </c>
      <c r="F483" s="9"/>
      <c r="G483" s="101"/>
      <c r="H483" s="142"/>
      <c r="I483" s="101"/>
      <c r="J483" s="101"/>
      <c r="K483" s="142"/>
    </row>
    <row r="484" spans="1:11">
      <c r="A484" s="76">
        <f t="shared" si="2"/>
        <v>15</v>
      </c>
      <c r="C484" s="9"/>
      <c r="E484" s="76">
        <f t="shared" si="3"/>
        <v>15</v>
      </c>
      <c r="F484" s="9"/>
      <c r="G484" s="101"/>
      <c r="H484" s="142"/>
      <c r="I484" s="101"/>
      <c r="J484" s="101"/>
      <c r="K484" s="142"/>
    </row>
    <row r="485" spans="1:11" ht="20.25" customHeight="1">
      <c r="A485" s="76">
        <f t="shared" si="2"/>
        <v>16</v>
      </c>
      <c r="C485" s="9"/>
      <c r="E485" s="76">
        <f t="shared" si="3"/>
        <v>16</v>
      </c>
      <c r="F485" s="9"/>
      <c r="G485" s="101"/>
      <c r="H485" s="142"/>
      <c r="I485" s="101"/>
      <c r="J485" s="101"/>
      <c r="K485" s="142"/>
    </row>
    <row r="486" spans="1:11">
      <c r="A486" s="76">
        <f t="shared" si="2"/>
        <v>17</v>
      </c>
      <c r="C486" s="9"/>
      <c r="E486" s="76">
        <f t="shared" si="3"/>
        <v>17</v>
      </c>
      <c r="F486" s="9"/>
      <c r="G486" s="101"/>
      <c r="H486" s="142"/>
      <c r="I486" s="101"/>
      <c r="J486" s="101"/>
      <c r="K486" s="142"/>
    </row>
    <row r="487" spans="1:11">
      <c r="A487" s="76">
        <f t="shared" si="2"/>
        <v>18</v>
      </c>
      <c r="C487" s="9"/>
      <c r="E487" s="76">
        <f t="shared" si="3"/>
        <v>18</v>
      </c>
      <c r="F487" s="9"/>
      <c r="G487" s="101"/>
      <c r="H487" s="142"/>
      <c r="I487" s="101"/>
      <c r="J487" s="101"/>
      <c r="K487" s="142"/>
    </row>
    <row r="488" spans="1:11">
      <c r="A488" s="76">
        <f t="shared" si="2"/>
        <v>19</v>
      </c>
      <c r="C488" s="9"/>
      <c r="E488" s="76">
        <f t="shared" si="3"/>
        <v>19</v>
      </c>
      <c r="F488" s="9"/>
      <c r="G488" s="101"/>
      <c r="H488" s="142"/>
      <c r="I488" s="101"/>
      <c r="J488" s="101"/>
      <c r="K488" s="142"/>
    </row>
    <row r="489" spans="1:11" s="35" customFormat="1">
      <c r="A489" s="76">
        <f t="shared" si="2"/>
        <v>20</v>
      </c>
      <c r="B489" s="130"/>
      <c r="C489" s="9"/>
      <c r="D489" s="130"/>
      <c r="E489" s="76">
        <f t="shared" si="3"/>
        <v>20</v>
      </c>
      <c r="F489" s="9"/>
      <c r="G489" s="101"/>
      <c r="H489" s="142"/>
      <c r="I489" s="101"/>
      <c r="J489" s="101"/>
      <c r="K489" s="142"/>
    </row>
    <row r="490" spans="1:11" s="35" customFormat="1">
      <c r="A490" s="76">
        <f t="shared" si="2"/>
        <v>21</v>
      </c>
      <c r="B490" s="130"/>
      <c r="C490" s="9"/>
      <c r="D490" s="130"/>
      <c r="E490" s="76">
        <f t="shared" si="3"/>
        <v>21</v>
      </c>
      <c r="F490" s="9"/>
      <c r="G490" s="101"/>
      <c r="H490" s="142"/>
      <c r="I490" s="101"/>
      <c r="J490" s="101"/>
      <c r="K490" s="142"/>
    </row>
    <row r="491" spans="1:11">
      <c r="A491" s="76">
        <f t="shared" si="2"/>
        <v>22</v>
      </c>
      <c r="C491" s="9"/>
      <c r="E491" s="76">
        <f t="shared" si="3"/>
        <v>22</v>
      </c>
      <c r="F491" s="9"/>
      <c r="G491" s="101"/>
      <c r="H491" s="142"/>
      <c r="I491" s="101"/>
      <c r="J491" s="101"/>
      <c r="K491" s="142"/>
    </row>
    <row r="492" spans="1:11">
      <c r="A492" s="76">
        <f t="shared" si="2"/>
        <v>23</v>
      </c>
      <c r="C492" s="9"/>
      <c r="E492" s="76">
        <f t="shared" si="3"/>
        <v>23</v>
      </c>
      <c r="F492" s="9"/>
      <c r="G492" s="101"/>
      <c r="H492" s="142"/>
      <c r="I492" s="101"/>
      <c r="J492" s="101"/>
      <c r="K492" s="142"/>
    </row>
    <row r="493" spans="1:11">
      <c r="A493" s="76">
        <f t="shared" si="2"/>
        <v>24</v>
      </c>
      <c r="C493" s="9"/>
      <c r="E493" s="76">
        <f t="shared" si="3"/>
        <v>24</v>
      </c>
      <c r="F493" s="9"/>
      <c r="G493" s="101"/>
      <c r="H493" s="142"/>
      <c r="I493" s="101"/>
      <c r="J493" s="101"/>
      <c r="K493" s="142"/>
    </row>
    <row r="494" spans="1:11">
      <c r="A494" s="77"/>
      <c r="E494" s="77"/>
      <c r="F494" s="69" t="s">
        <v>6</v>
      </c>
      <c r="G494" s="19" t="s">
        <v>6</v>
      </c>
      <c r="H494" s="20"/>
      <c r="I494" s="69"/>
      <c r="J494" s="19"/>
      <c r="K494" s="20"/>
    </row>
    <row r="495" spans="1:11">
      <c r="A495" s="76">
        <f>(A493+1)</f>
        <v>25</v>
      </c>
      <c r="C495" s="8" t="s">
        <v>162</v>
      </c>
      <c r="E495" s="76">
        <f>(E493+1)</f>
        <v>25</v>
      </c>
      <c r="G495" s="102"/>
      <c r="H495" s="103">
        <f>SUM(H470:H493)</f>
        <v>0</v>
      </c>
      <c r="I495" s="103"/>
      <c r="J495" s="102"/>
      <c r="K495" s="103">
        <f>SUM(K470:K493)</f>
        <v>0</v>
      </c>
    </row>
    <row r="496" spans="1:11">
      <c r="A496" s="76"/>
      <c r="C496" s="8"/>
      <c r="E496" s="76"/>
      <c r="F496" s="69" t="s">
        <v>6</v>
      </c>
      <c r="G496" s="19" t="s">
        <v>6</v>
      </c>
      <c r="H496" s="20"/>
      <c r="I496" s="69"/>
      <c r="J496" s="19"/>
      <c r="K496" s="20"/>
    </row>
    <row r="497" spans="1:11">
      <c r="E497" s="34"/>
    </row>
    <row r="498" spans="1:11">
      <c r="E498" s="34"/>
    </row>
    <row r="500" spans="1:11">
      <c r="E500" s="34"/>
      <c r="G500" s="13"/>
      <c r="H500" s="39"/>
      <c r="J500" s="13"/>
      <c r="K500" s="39"/>
    </row>
    <row r="501" spans="1:11">
      <c r="A501" s="15" t="str">
        <f>$A$83</f>
        <v xml:space="preserve">Institution No.:  </v>
      </c>
      <c r="B501" s="35"/>
      <c r="C501" s="35"/>
      <c r="D501" s="35"/>
      <c r="E501" s="36"/>
      <c r="F501" s="35"/>
      <c r="G501" s="37"/>
      <c r="H501" s="38"/>
      <c r="I501" s="35"/>
      <c r="J501" s="37"/>
      <c r="K501" s="14" t="s">
        <v>163</v>
      </c>
    </row>
    <row r="502" spans="1:11">
      <c r="A502" s="257" t="s">
        <v>164</v>
      </c>
      <c r="B502" s="257"/>
      <c r="C502" s="257"/>
      <c r="D502" s="257"/>
      <c r="E502" s="257"/>
      <c r="F502" s="257"/>
      <c r="G502" s="257"/>
      <c r="H502" s="257"/>
      <c r="I502" s="257"/>
      <c r="J502" s="257"/>
      <c r="K502" s="257"/>
    </row>
    <row r="503" spans="1:11">
      <c r="A503" s="15" t="str">
        <f>$A$42</f>
        <v xml:space="preserve">NAME: </v>
      </c>
      <c r="C503" s="130" t="str">
        <f>$D$20</f>
        <v>University of Colorado</v>
      </c>
      <c r="G503" s="78"/>
      <c r="H503" s="39"/>
      <c r="J503" s="13"/>
      <c r="K503" s="17" t="str">
        <f>$K$3</f>
        <v>Due Date: October 08, 2018</v>
      </c>
    </row>
    <row r="504" spans="1:11" ht="12.75" customHeight="1">
      <c r="A504" s="18" t="s">
        <v>6</v>
      </c>
      <c r="B504" s="18" t="s">
        <v>6</v>
      </c>
      <c r="C504" s="18" t="s">
        <v>6</v>
      </c>
      <c r="D504" s="18" t="s">
        <v>6</v>
      </c>
      <c r="E504" s="18" t="s">
        <v>6</v>
      </c>
      <c r="F504" s="18" t="s">
        <v>6</v>
      </c>
      <c r="G504" s="19" t="s">
        <v>6</v>
      </c>
      <c r="H504" s="20" t="s">
        <v>6</v>
      </c>
      <c r="I504" s="18" t="s">
        <v>6</v>
      </c>
      <c r="J504" s="19" t="s">
        <v>6</v>
      </c>
      <c r="K504" s="20" t="s">
        <v>6</v>
      </c>
    </row>
    <row r="505" spans="1:11">
      <c r="A505" s="21" t="s">
        <v>7</v>
      </c>
      <c r="E505" s="21" t="s">
        <v>7</v>
      </c>
      <c r="F505" s="22"/>
      <c r="G505" s="23"/>
      <c r="H505" s="24" t="str">
        <f>H467</f>
        <v>2017-18</v>
      </c>
      <c r="I505" s="22"/>
      <c r="J505" s="23"/>
      <c r="K505" s="24" t="str">
        <f>K467</f>
        <v>2018-19</v>
      </c>
    </row>
    <row r="506" spans="1:11">
      <c r="A506" s="21" t="s">
        <v>9</v>
      </c>
      <c r="C506" s="25" t="s">
        <v>51</v>
      </c>
      <c r="E506" s="21" t="s">
        <v>9</v>
      </c>
      <c r="F506" s="22"/>
      <c r="G506" s="23" t="s">
        <v>11</v>
      </c>
      <c r="H506" s="24" t="s">
        <v>12</v>
      </c>
      <c r="I506" s="22"/>
      <c r="J506" s="23" t="s">
        <v>11</v>
      </c>
      <c r="K506" s="24" t="s">
        <v>13</v>
      </c>
    </row>
    <row r="507" spans="1:11">
      <c r="A507" s="18" t="s">
        <v>6</v>
      </c>
      <c r="B507" s="18" t="s">
        <v>6</v>
      </c>
      <c r="C507" s="18" t="s">
        <v>6</v>
      </c>
      <c r="D507" s="18" t="s">
        <v>6</v>
      </c>
      <c r="E507" s="18" t="s">
        <v>6</v>
      </c>
      <c r="F507" s="18" t="s">
        <v>6</v>
      </c>
      <c r="G507" s="19" t="s">
        <v>6</v>
      </c>
      <c r="H507" s="20" t="s">
        <v>6</v>
      </c>
      <c r="I507" s="18" t="s">
        <v>6</v>
      </c>
      <c r="J507" s="19" t="s">
        <v>6</v>
      </c>
      <c r="K507" s="20" t="s">
        <v>6</v>
      </c>
    </row>
    <row r="508" spans="1:11">
      <c r="A508" s="7">
        <v>1</v>
      </c>
      <c r="B508" s="18"/>
      <c r="C508" s="8" t="s">
        <v>165</v>
      </c>
      <c r="D508" s="18"/>
      <c r="E508" s="7">
        <v>1</v>
      </c>
      <c r="F508" s="18"/>
      <c r="G508" s="143">
        <v>688.62</v>
      </c>
      <c r="H508" s="207">
        <v>51735477.2095</v>
      </c>
      <c r="I508" s="104"/>
      <c r="J508" s="143">
        <v>755.58905784411138</v>
      </c>
      <c r="K508" s="143">
        <v>56766809.68</v>
      </c>
    </row>
    <row r="509" spans="1:11">
      <c r="A509" s="7">
        <v>2</v>
      </c>
      <c r="B509" s="18"/>
      <c r="C509" s="8" t="s">
        <v>166</v>
      </c>
      <c r="D509" s="18"/>
      <c r="E509" s="7">
        <v>2</v>
      </c>
      <c r="F509" s="18"/>
      <c r="G509" s="19"/>
      <c r="H509" s="207">
        <v>14596048.96680001</v>
      </c>
      <c r="I509" s="18"/>
      <c r="J509" s="19"/>
      <c r="K509" s="144">
        <v>15899941.689999999</v>
      </c>
    </row>
    <row r="510" spans="1:11">
      <c r="A510" s="7">
        <v>3</v>
      </c>
      <c r="C510" s="8" t="s">
        <v>167</v>
      </c>
      <c r="E510" s="7">
        <v>3</v>
      </c>
      <c r="F510" s="9"/>
      <c r="G510" s="143">
        <v>135.47</v>
      </c>
      <c r="H510" s="207">
        <v>11735778.210000001</v>
      </c>
      <c r="I510" s="105"/>
      <c r="J510" s="136">
        <v>113.3314656472193</v>
      </c>
      <c r="K510" s="145">
        <v>9817915</v>
      </c>
    </row>
    <row r="511" spans="1:11">
      <c r="A511" s="7">
        <v>4</v>
      </c>
      <c r="C511" s="8" t="s">
        <v>168</v>
      </c>
      <c r="E511" s="7">
        <v>4</v>
      </c>
      <c r="F511" s="9"/>
      <c r="G511" s="104"/>
      <c r="H511" s="207">
        <v>2039907.5661999991</v>
      </c>
      <c r="I511" s="105"/>
      <c r="J511" s="104"/>
      <c r="K511" s="145">
        <v>1015181</v>
      </c>
    </row>
    <row r="512" spans="1:11">
      <c r="A512" s="7">
        <v>5</v>
      </c>
      <c r="C512" s="8" t="s">
        <v>169</v>
      </c>
      <c r="E512" s="7">
        <v>5</v>
      </c>
      <c r="F512" s="9"/>
      <c r="G512" s="104">
        <f>G508+G510</f>
        <v>824.09</v>
      </c>
      <c r="H512" s="208">
        <f>SUM(H508:H511)</f>
        <v>80107211.952500015</v>
      </c>
      <c r="I512" s="105"/>
      <c r="J512" s="104">
        <f>SUM(J508:J511)</f>
        <v>868.92052349133064</v>
      </c>
      <c r="K512" s="104">
        <f>SUM(K508:K511)</f>
        <v>83499847.370000005</v>
      </c>
    </row>
    <row r="513" spans="1:11">
      <c r="A513" s="7">
        <v>6</v>
      </c>
      <c r="C513" s="8" t="s">
        <v>170</v>
      </c>
      <c r="E513" s="7">
        <v>6</v>
      </c>
      <c r="F513" s="9"/>
      <c r="G513" s="143">
        <v>97.49</v>
      </c>
      <c r="H513" s="207">
        <v>6597715.2991000032</v>
      </c>
      <c r="I513" s="105"/>
      <c r="J513" s="136">
        <v>93.865935693160182</v>
      </c>
      <c r="K513" s="145">
        <v>6352453.79</v>
      </c>
    </row>
    <row r="514" spans="1:11">
      <c r="A514" s="7">
        <v>7</v>
      </c>
      <c r="C514" s="8" t="s">
        <v>171</v>
      </c>
      <c r="E514" s="7">
        <v>7</v>
      </c>
      <c r="F514" s="9"/>
      <c r="G514" s="104"/>
      <c r="H514" s="207">
        <v>2334944.7641000021</v>
      </c>
      <c r="I514" s="105"/>
      <c r="J514" s="104"/>
      <c r="K514" s="105">
        <v>2253542.61</v>
      </c>
    </row>
    <row r="515" spans="1:11" ht="12" customHeight="1">
      <c r="A515" s="7">
        <v>8</v>
      </c>
      <c r="C515" s="8" t="s">
        <v>172</v>
      </c>
      <c r="E515" s="7">
        <v>8</v>
      </c>
      <c r="F515" s="9"/>
      <c r="G515" s="104">
        <f>G512+G513+G514</f>
        <v>921.58</v>
      </c>
      <c r="H515" s="208">
        <f>H512+H513+H514</f>
        <v>89039872.015700012</v>
      </c>
      <c r="I515" s="104"/>
      <c r="J515" s="104">
        <f>J512+J513+J514</f>
        <v>962.78645918449081</v>
      </c>
      <c r="K515" s="104">
        <f>K512+K513+K514</f>
        <v>92105843.770000011</v>
      </c>
    </row>
    <row r="516" spans="1:11" s="80" customFormat="1" ht="12" customHeight="1">
      <c r="A516" s="7">
        <v>9</v>
      </c>
      <c r="B516" s="130"/>
      <c r="C516" s="130"/>
      <c r="D516" s="130"/>
      <c r="E516" s="7">
        <v>9</v>
      </c>
      <c r="F516" s="9"/>
      <c r="G516" s="104"/>
      <c r="H516" s="208"/>
      <c r="I516" s="103"/>
      <c r="J516" s="104"/>
      <c r="K516" s="105"/>
    </row>
    <row r="517" spans="1:11">
      <c r="A517" s="7">
        <v>10</v>
      </c>
      <c r="C517" s="8" t="s">
        <v>173</v>
      </c>
      <c r="E517" s="7">
        <v>10</v>
      </c>
      <c r="F517" s="9"/>
      <c r="G517" s="143">
        <v>0</v>
      </c>
      <c r="H517" s="207">
        <v>0</v>
      </c>
      <c r="I517" s="105"/>
      <c r="J517" s="136"/>
      <c r="K517" s="145">
        <v>0</v>
      </c>
    </row>
    <row r="518" spans="1:11">
      <c r="A518" s="7">
        <v>11</v>
      </c>
      <c r="C518" s="8" t="s">
        <v>174</v>
      </c>
      <c r="E518" s="7">
        <v>11</v>
      </c>
      <c r="F518" s="9"/>
      <c r="G518" s="143">
        <v>45.64</v>
      </c>
      <c r="H518" s="207">
        <v>2355445.0035999995</v>
      </c>
      <c r="I518" s="105"/>
      <c r="J518" s="136">
        <v>48.749967997597118</v>
      </c>
      <c r="K518" s="145">
        <v>2515948.04</v>
      </c>
    </row>
    <row r="519" spans="1:11">
      <c r="A519" s="7">
        <v>12</v>
      </c>
      <c r="C519" s="8" t="s">
        <v>175</v>
      </c>
      <c r="E519" s="7">
        <v>12</v>
      </c>
      <c r="F519" s="9"/>
      <c r="G519" s="104"/>
      <c r="H519" s="207">
        <v>1051286.5648000007</v>
      </c>
      <c r="I519" s="105"/>
      <c r="J519" s="104"/>
      <c r="K519" s="145">
        <v>1019317.57</v>
      </c>
    </row>
    <row r="520" spans="1:11">
      <c r="A520" s="7">
        <v>13</v>
      </c>
      <c r="C520" s="8" t="s">
        <v>176</v>
      </c>
      <c r="E520" s="7">
        <v>13</v>
      </c>
      <c r="F520" s="9"/>
      <c r="G520" s="104">
        <f>SUM(G517:G519)</f>
        <v>45.64</v>
      </c>
      <c r="H520" s="208">
        <f>SUM(H517:H519)</f>
        <v>3406731.5684000002</v>
      </c>
      <c r="I520" s="102"/>
      <c r="J520" s="104">
        <f>SUM(J517:J519)</f>
        <v>48.749967997597118</v>
      </c>
      <c r="K520" s="105">
        <f>SUM(K517:K519)</f>
        <v>3535265.61</v>
      </c>
    </row>
    <row r="521" spans="1:11">
      <c r="A521" s="7">
        <v>14</v>
      </c>
      <c r="E521" s="7">
        <v>14</v>
      </c>
      <c r="F521" s="9"/>
      <c r="G521" s="106"/>
      <c r="H521" s="208"/>
      <c r="I521" s="103"/>
      <c r="J521" s="106"/>
      <c r="K521" s="105"/>
    </row>
    <row r="522" spans="1:11">
      <c r="A522" s="7">
        <v>15</v>
      </c>
      <c r="C522" s="8" t="s">
        <v>177</v>
      </c>
      <c r="E522" s="7">
        <v>15</v>
      </c>
      <c r="G522" s="107">
        <f>SUM(G515+G520)</f>
        <v>967.22</v>
      </c>
      <c r="H522" s="209">
        <f>SUM(H515+H520)</f>
        <v>92446603.584100008</v>
      </c>
      <c r="I522" s="103"/>
      <c r="J522" s="107">
        <f>SUM(J515+J520)</f>
        <v>1011.5364271820879</v>
      </c>
      <c r="K522" s="103">
        <f>SUM(K515+K520)</f>
        <v>95641109.38000001</v>
      </c>
    </row>
    <row r="523" spans="1:11">
      <c r="A523" s="7">
        <v>16</v>
      </c>
      <c r="E523" s="7">
        <v>16</v>
      </c>
      <c r="G523" s="107"/>
      <c r="H523" s="209"/>
      <c r="I523" s="103"/>
      <c r="J523" s="107"/>
      <c r="K523" s="103"/>
    </row>
    <row r="524" spans="1:11">
      <c r="A524" s="7">
        <v>17</v>
      </c>
      <c r="C524" s="8" t="s">
        <v>178</v>
      </c>
      <c r="E524" s="7">
        <v>17</v>
      </c>
      <c r="F524" s="9"/>
      <c r="G524" s="104"/>
      <c r="H524" s="207">
        <v>840258.87000000011</v>
      </c>
      <c r="I524" s="105"/>
      <c r="J524" s="104"/>
      <c r="K524" s="145">
        <v>571752</v>
      </c>
    </row>
    <row r="525" spans="1:11">
      <c r="A525" s="7">
        <v>18</v>
      </c>
      <c r="E525" s="7">
        <v>18</v>
      </c>
      <c r="F525" s="9"/>
      <c r="G525" s="104"/>
      <c r="H525" s="208"/>
      <c r="I525" s="105"/>
      <c r="J525" s="104"/>
      <c r="K525" s="105"/>
    </row>
    <row r="526" spans="1:11" s="35" customFormat="1">
      <c r="A526" s="7">
        <v>19</v>
      </c>
      <c r="B526" s="130"/>
      <c r="C526" s="8" t="s">
        <v>179</v>
      </c>
      <c r="D526" s="130"/>
      <c r="E526" s="7">
        <v>19</v>
      </c>
      <c r="F526" s="9"/>
      <c r="G526" s="104"/>
      <c r="H526" s="207">
        <v>1106698.0866999996</v>
      </c>
      <c r="I526" s="105"/>
      <c r="J526" s="104"/>
      <c r="K526" s="145">
        <v>884955</v>
      </c>
    </row>
    <row r="527" spans="1:11" s="35" customFormat="1">
      <c r="A527" s="7">
        <v>20</v>
      </c>
      <c r="B527" s="130"/>
      <c r="C527" s="79" t="s">
        <v>180</v>
      </c>
      <c r="D527" s="130"/>
      <c r="E527" s="7">
        <v>20</v>
      </c>
      <c r="F527" s="9"/>
      <c r="G527" s="104"/>
      <c r="H527" s="207">
        <v>8905472.3428000193</v>
      </c>
      <c r="I527" s="105"/>
      <c r="J527" s="104"/>
      <c r="K527" s="145">
        <v>9154216.1600000001</v>
      </c>
    </row>
    <row r="528" spans="1:11">
      <c r="A528" s="7">
        <v>21</v>
      </c>
      <c r="C528" s="79"/>
      <c r="E528" s="7">
        <v>21</v>
      </c>
      <c r="F528" s="9"/>
      <c r="G528" s="104"/>
      <c r="H528" s="208"/>
      <c r="I528" s="105"/>
      <c r="J528" s="104"/>
      <c r="K528" s="105"/>
    </row>
    <row r="529" spans="1:13">
      <c r="A529" s="7">
        <v>22</v>
      </c>
      <c r="C529" s="8"/>
      <c r="E529" s="7">
        <v>22</v>
      </c>
      <c r="G529" s="104"/>
      <c r="H529" s="208"/>
      <c r="I529" s="105"/>
      <c r="J529" s="104"/>
      <c r="K529" s="105"/>
    </row>
    <row r="530" spans="1:13">
      <c r="A530" s="7">
        <v>23</v>
      </c>
      <c r="C530" s="8" t="s">
        <v>181</v>
      </c>
      <c r="E530" s="7">
        <v>23</v>
      </c>
      <c r="G530" s="104"/>
      <c r="H530" s="207">
        <v>526206.24</v>
      </c>
      <c r="I530" s="105"/>
      <c r="J530" s="104"/>
      <c r="K530" s="145">
        <v>0</v>
      </c>
    </row>
    <row r="531" spans="1:13">
      <c r="A531" s="7">
        <v>24</v>
      </c>
      <c r="C531" s="8"/>
      <c r="E531" s="7">
        <v>24</v>
      </c>
      <c r="G531" s="104"/>
      <c r="H531" s="208"/>
      <c r="I531" s="105"/>
      <c r="J531" s="104"/>
      <c r="K531" s="105"/>
    </row>
    <row r="532" spans="1:13">
      <c r="A532" s="7"/>
      <c r="E532" s="7"/>
      <c r="F532" s="69" t="s">
        <v>6</v>
      </c>
      <c r="G532" s="81"/>
      <c r="H532" s="210"/>
      <c r="I532" s="69"/>
      <c r="J532" s="81"/>
      <c r="K532" s="20"/>
    </row>
    <row r="533" spans="1:13">
      <c r="A533" s="7">
        <v>25</v>
      </c>
      <c r="C533" s="8" t="s">
        <v>182</v>
      </c>
      <c r="E533" s="7">
        <v>25</v>
      </c>
      <c r="G533" s="103">
        <f>SUM(G522:G531)</f>
        <v>967.22</v>
      </c>
      <c r="H533" s="209">
        <f>ROUND(SUM(H522:H531),0)</f>
        <v>103825239</v>
      </c>
      <c r="I533" s="108"/>
      <c r="J533" s="103">
        <f>SUM(J522:J531)</f>
        <v>1011.5364271820879</v>
      </c>
      <c r="K533" s="103">
        <f>ROUND(SUM(K522:K531),0)</f>
        <v>106252033</v>
      </c>
    </row>
    <row r="534" spans="1:13">
      <c r="F534" s="69" t="s">
        <v>6</v>
      </c>
      <c r="G534" s="19"/>
      <c r="H534" s="20"/>
      <c r="I534" s="69"/>
      <c r="J534" s="19"/>
      <c r="K534" s="20"/>
    </row>
    <row r="535" spans="1:13">
      <c r="F535" s="69"/>
      <c r="G535" s="19"/>
      <c r="H535" s="20"/>
      <c r="I535" s="69"/>
      <c r="J535" s="19"/>
      <c r="K535" s="20"/>
    </row>
    <row r="536" spans="1:13" ht="15.75">
      <c r="C536" s="82"/>
      <c r="D536" s="82"/>
      <c r="E536" s="82"/>
      <c r="F536" s="69"/>
      <c r="G536" s="19"/>
      <c r="H536" s="20"/>
      <c r="I536" s="69"/>
      <c r="J536" s="19"/>
      <c r="K536" s="20"/>
    </row>
    <row r="537" spans="1:13">
      <c r="C537" s="130" t="s">
        <v>49</v>
      </c>
      <c r="F537" s="69"/>
      <c r="G537" s="19"/>
      <c r="H537" s="20"/>
      <c r="I537" s="69"/>
      <c r="J537" s="19"/>
      <c r="K537" s="20"/>
    </row>
    <row r="538" spans="1:13">
      <c r="A538" s="8"/>
    </row>
    <row r="539" spans="1:13">
      <c r="E539" s="34"/>
      <c r="G539" s="13"/>
      <c r="H539" s="39"/>
      <c r="J539" s="13"/>
      <c r="K539" s="39"/>
    </row>
    <row r="540" spans="1:13">
      <c r="A540" s="15" t="str">
        <f>$A$83</f>
        <v xml:space="preserve">Institution No.:  </v>
      </c>
      <c r="B540" s="35"/>
      <c r="C540" s="35"/>
      <c r="D540" s="35"/>
      <c r="E540" s="36"/>
      <c r="F540" s="35"/>
      <c r="G540" s="37"/>
      <c r="H540" s="38"/>
      <c r="I540" s="35"/>
      <c r="J540" s="37"/>
      <c r="K540" s="14" t="s">
        <v>183</v>
      </c>
    </row>
    <row r="541" spans="1:13">
      <c r="A541" s="257" t="s">
        <v>184</v>
      </c>
      <c r="B541" s="257"/>
      <c r="C541" s="257"/>
      <c r="D541" s="257"/>
      <c r="E541" s="257"/>
      <c r="F541" s="257"/>
      <c r="G541" s="257"/>
      <c r="H541" s="257"/>
      <c r="I541" s="257"/>
      <c r="J541" s="257"/>
      <c r="K541" s="257"/>
      <c r="M541" s="130" t="s">
        <v>38</v>
      </c>
    </row>
    <row r="542" spans="1:13">
      <c r="A542" s="15" t="str">
        <f>$A$42</f>
        <v xml:space="preserve">NAME: </v>
      </c>
      <c r="C542" s="130" t="str">
        <f>$D$20</f>
        <v>University of Colorado</v>
      </c>
      <c r="G542" s="78"/>
      <c r="H542" s="39"/>
      <c r="J542" s="13"/>
      <c r="K542" s="17" t="str">
        <f>$K$3</f>
        <v>Due Date: October 08, 2018</v>
      </c>
    </row>
    <row r="543" spans="1:13">
      <c r="A543" s="18" t="s">
        <v>6</v>
      </c>
      <c r="B543" s="18" t="s">
        <v>6</v>
      </c>
      <c r="C543" s="18" t="s">
        <v>6</v>
      </c>
      <c r="D543" s="18" t="s">
        <v>6</v>
      </c>
      <c r="E543" s="18" t="s">
        <v>6</v>
      </c>
      <c r="F543" s="18" t="s">
        <v>6</v>
      </c>
      <c r="G543" s="19" t="s">
        <v>6</v>
      </c>
      <c r="H543" s="20" t="s">
        <v>6</v>
      </c>
      <c r="I543" s="18" t="s">
        <v>6</v>
      </c>
      <c r="J543" s="19" t="s">
        <v>6</v>
      </c>
      <c r="K543" s="20" t="s">
        <v>6</v>
      </c>
    </row>
    <row r="544" spans="1:13">
      <c r="A544" s="21" t="s">
        <v>7</v>
      </c>
      <c r="E544" s="21" t="s">
        <v>7</v>
      </c>
      <c r="F544" s="22"/>
      <c r="G544" s="23"/>
      <c r="H544" s="24" t="str">
        <f>H505</f>
        <v>2017-18</v>
      </c>
      <c r="I544" s="22"/>
      <c r="J544" s="23"/>
      <c r="K544" s="24" t="str">
        <f>K505</f>
        <v>2018-19</v>
      </c>
    </row>
    <row r="545" spans="1:11">
      <c r="A545" s="21" t="s">
        <v>9</v>
      </c>
      <c r="C545" s="25" t="s">
        <v>51</v>
      </c>
      <c r="E545" s="21" t="s">
        <v>9</v>
      </c>
      <c r="F545" s="22"/>
      <c r="G545" s="23" t="s">
        <v>11</v>
      </c>
      <c r="H545" s="24" t="s">
        <v>12</v>
      </c>
      <c r="I545" s="22"/>
      <c r="J545" s="23" t="s">
        <v>11</v>
      </c>
      <c r="K545" s="24" t="s">
        <v>13</v>
      </c>
    </row>
    <row r="546" spans="1:11">
      <c r="A546" s="18" t="s">
        <v>6</v>
      </c>
      <c r="B546" s="18" t="s">
        <v>6</v>
      </c>
      <c r="C546" s="18" t="s">
        <v>6</v>
      </c>
      <c r="D546" s="18" t="s">
        <v>6</v>
      </c>
      <c r="E546" s="18" t="s">
        <v>6</v>
      </c>
      <c r="F546" s="18" t="s">
        <v>6</v>
      </c>
      <c r="G546" s="19" t="s">
        <v>6</v>
      </c>
      <c r="H546" s="20" t="s">
        <v>6</v>
      </c>
      <c r="I546" s="18" t="s">
        <v>6</v>
      </c>
      <c r="J546" s="19" t="s">
        <v>6</v>
      </c>
      <c r="K546" s="20" t="s">
        <v>6</v>
      </c>
    </row>
    <row r="547" spans="1:11">
      <c r="A547" s="7">
        <v>1</v>
      </c>
      <c r="B547" s="18"/>
      <c r="C547" s="8" t="s">
        <v>165</v>
      </c>
      <c r="D547" s="18"/>
      <c r="E547" s="7">
        <v>1</v>
      </c>
      <c r="F547" s="18"/>
      <c r="G547" s="143">
        <v>0</v>
      </c>
      <c r="H547" s="143">
        <v>0</v>
      </c>
      <c r="I547" s="18"/>
      <c r="J547" s="143">
        <v>0</v>
      </c>
      <c r="K547" s="144">
        <v>0</v>
      </c>
    </row>
    <row r="548" spans="1:11">
      <c r="A548" s="7">
        <v>2</v>
      </c>
      <c r="B548" s="18"/>
      <c r="C548" s="8" t="s">
        <v>166</v>
      </c>
      <c r="D548" s="18"/>
      <c r="E548" s="7">
        <v>2</v>
      </c>
      <c r="F548" s="18"/>
      <c r="G548" s="104"/>
      <c r="H548" s="143">
        <v>0</v>
      </c>
      <c r="I548" s="104"/>
      <c r="J548" s="104"/>
      <c r="K548" s="144">
        <v>0</v>
      </c>
    </row>
    <row r="549" spans="1:11">
      <c r="A549" s="7">
        <v>3</v>
      </c>
      <c r="C549" s="8" t="s">
        <v>167</v>
      </c>
      <c r="E549" s="7">
        <v>3</v>
      </c>
      <c r="F549" s="9"/>
      <c r="G549" s="143"/>
      <c r="H549" s="145">
        <v>0</v>
      </c>
      <c r="I549" s="105"/>
      <c r="J549" s="143">
        <v>0</v>
      </c>
      <c r="K549" s="145"/>
    </row>
    <row r="550" spans="1:11">
      <c r="A550" s="7">
        <v>4</v>
      </c>
      <c r="C550" s="8" t="s">
        <v>168</v>
      </c>
      <c r="E550" s="7">
        <v>4</v>
      </c>
      <c r="F550" s="9"/>
      <c r="G550" s="104"/>
      <c r="H550" s="145">
        <v>0</v>
      </c>
      <c r="I550" s="105"/>
      <c r="J550" s="104"/>
      <c r="K550" s="145"/>
    </row>
    <row r="551" spans="1:11">
      <c r="A551" s="7">
        <v>5</v>
      </c>
      <c r="C551" s="8" t="s">
        <v>169</v>
      </c>
      <c r="E551" s="7">
        <v>5</v>
      </c>
      <c r="F551" s="9"/>
      <c r="G551" s="104">
        <f>SUM(G547:G550)</f>
        <v>0</v>
      </c>
      <c r="H551" s="104">
        <f>SUM(H547:H550)</f>
        <v>0</v>
      </c>
      <c r="I551" s="105"/>
      <c r="J551" s="104">
        <f>SUM(J547:J550)</f>
        <v>0</v>
      </c>
      <c r="K551" s="104">
        <f>SUM(K547:K550)</f>
        <v>0</v>
      </c>
    </row>
    <row r="552" spans="1:11">
      <c r="A552" s="7">
        <v>6</v>
      </c>
      <c r="C552" s="8" t="s">
        <v>170</v>
      </c>
      <c r="E552" s="7">
        <v>6</v>
      </c>
      <c r="F552" s="9"/>
      <c r="G552" s="104"/>
      <c r="H552" s="105"/>
      <c r="I552" s="105"/>
      <c r="J552" s="104"/>
      <c r="K552" s="105"/>
    </row>
    <row r="553" spans="1:11">
      <c r="A553" s="7">
        <v>7</v>
      </c>
      <c r="C553" s="8" t="s">
        <v>171</v>
      </c>
      <c r="E553" s="7">
        <v>7</v>
      </c>
      <c r="F553" s="9"/>
      <c r="G553" s="104"/>
      <c r="H553" s="105"/>
      <c r="I553" s="105"/>
      <c r="J553" s="104"/>
      <c r="K553" s="105"/>
    </row>
    <row r="554" spans="1:11">
      <c r="A554" s="7">
        <v>8</v>
      </c>
      <c r="C554" s="8" t="s">
        <v>185</v>
      </c>
      <c r="E554" s="7">
        <v>8</v>
      </c>
      <c r="F554" s="9"/>
      <c r="G554" s="104">
        <f>G551+G552+G553</f>
        <v>0</v>
      </c>
      <c r="H554" s="104">
        <f>H551+H552+H553</f>
        <v>0</v>
      </c>
      <c r="I554" s="104"/>
      <c r="J554" s="104">
        <f>J551+J552+J553</f>
        <v>0</v>
      </c>
      <c r="K554" s="104">
        <f>K551+K552+K553</f>
        <v>0</v>
      </c>
    </row>
    <row r="555" spans="1:11">
      <c r="A555" s="7">
        <v>9</v>
      </c>
      <c r="E555" s="7">
        <v>9</v>
      </c>
      <c r="F555" s="9"/>
      <c r="G555" s="104"/>
      <c r="H555" s="105"/>
      <c r="I555" s="103"/>
      <c r="J555" s="104"/>
      <c r="K555" s="105"/>
    </row>
    <row r="556" spans="1:11">
      <c r="A556" s="7">
        <v>10</v>
      </c>
      <c r="C556" s="8" t="s">
        <v>173</v>
      </c>
      <c r="E556" s="7">
        <v>10</v>
      </c>
      <c r="F556" s="9"/>
      <c r="G556" s="143">
        <v>0</v>
      </c>
      <c r="H556" s="145">
        <v>0</v>
      </c>
      <c r="I556" s="105"/>
      <c r="J556" s="143">
        <v>0</v>
      </c>
      <c r="K556" s="145">
        <v>0</v>
      </c>
    </row>
    <row r="557" spans="1:11">
      <c r="A557" s="7">
        <v>11</v>
      </c>
      <c r="C557" s="8" t="s">
        <v>174</v>
      </c>
      <c r="E557" s="7">
        <v>11</v>
      </c>
      <c r="F557" s="9"/>
      <c r="G557" s="143">
        <v>0</v>
      </c>
      <c r="H557" s="145">
        <v>0</v>
      </c>
      <c r="I557" s="105"/>
      <c r="J557" s="143">
        <v>0</v>
      </c>
      <c r="K557" s="145"/>
    </row>
    <row r="558" spans="1:11">
      <c r="A558" s="7">
        <v>12</v>
      </c>
      <c r="C558" s="8" t="s">
        <v>175</v>
      </c>
      <c r="E558" s="7">
        <v>12</v>
      </c>
      <c r="F558" s="9"/>
      <c r="G558" s="104"/>
      <c r="H558" s="145">
        <v>0</v>
      </c>
      <c r="I558" s="105"/>
      <c r="J558" s="104"/>
      <c r="K558" s="145"/>
    </row>
    <row r="559" spans="1:11">
      <c r="A559" s="7">
        <v>13</v>
      </c>
      <c r="C559" s="8" t="s">
        <v>186</v>
      </c>
      <c r="E559" s="7">
        <v>13</v>
      </c>
      <c r="F559" s="9"/>
      <c r="G559" s="104">
        <f>SUM(G556:G558)</f>
        <v>0</v>
      </c>
      <c r="H559" s="105">
        <f>SUM(H556:H558)</f>
        <v>0</v>
      </c>
      <c r="I559" s="102"/>
      <c r="J559" s="104">
        <f>SUM(J556:J558)</f>
        <v>0</v>
      </c>
      <c r="K559" s="105">
        <f>SUM(K556:K558)</f>
        <v>0</v>
      </c>
    </row>
    <row r="560" spans="1:11">
      <c r="A560" s="7">
        <v>14</v>
      </c>
      <c r="E560" s="7">
        <v>14</v>
      </c>
      <c r="F560" s="9"/>
      <c r="G560" s="106"/>
      <c r="H560" s="105"/>
      <c r="I560" s="103"/>
      <c r="J560" s="106"/>
      <c r="K560" s="105"/>
    </row>
    <row r="561" spans="1:11">
      <c r="A561" s="7">
        <v>15</v>
      </c>
      <c r="C561" s="8" t="s">
        <v>177</v>
      </c>
      <c r="E561" s="7">
        <v>15</v>
      </c>
      <c r="G561" s="107">
        <f>SUM(G554+G559)</f>
        <v>0</v>
      </c>
      <c r="H561" s="103">
        <f>SUM(H554+H559)</f>
        <v>0</v>
      </c>
      <c r="I561" s="103"/>
      <c r="J561" s="107">
        <f>SUM(J554+J559)</f>
        <v>0</v>
      </c>
      <c r="K561" s="103">
        <f>SUM(K554+K559)</f>
        <v>0</v>
      </c>
    </row>
    <row r="562" spans="1:11">
      <c r="A562" s="7">
        <v>16</v>
      </c>
      <c r="E562" s="7">
        <v>16</v>
      </c>
      <c r="G562" s="107"/>
      <c r="H562" s="103"/>
      <c r="I562" s="103"/>
      <c r="J562" s="107"/>
      <c r="K562" s="103"/>
    </row>
    <row r="563" spans="1:11" s="35" customFormat="1">
      <c r="A563" s="7">
        <v>17</v>
      </c>
      <c r="B563" s="130"/>
      <c r="C563" s="8" t="s">
        <v>178</v>
      </c>
      <c r="D563" s="130"/>
      <c r="E563" s="7">
        <v>17</v>
      </c>
      <c r="F563" s="9"/>
      <c r="G563" s="104"/>
      <c r="H563" s="145">
        <v>0</v>
      </c>
      <c r="I563" s="105"/>
      <c r="J563" s="104"/>
      <c r="K563" s="145"/>
    </row>
    <row r="564" spans="1:11" s="35" customFormat="1">
      <c r="A564" s="7">
        <v>18</v>
      </c>
      <c r="B564" s="130"/>
      <c r="C564" s="130"/>
      <c r="D564" s="130"/>
      <c r="E564" s="7">
        <v>18</v>
      </c>
      <c r="F564" s="9"/>
      <c r="G564" s="104"/>
      <c r="H564" s="105"/>
      <c r="I564" s="105"/>
      <c r="J564" s="104"/>
      <c r="K564" s="105"/>
    </row>
    <row r="565" spans="1:11">
      <c r="A565" s="7">
        <v>19</v>
      </c>
      <c r="C565" s="8" t="s">
        <v>179</v>
      </c>
      <c r="E565" s="7">
        <v>19</v>
      </c>
      <c r="F565" s="9"/>
      <c r="G565" s="104"/>
      <c r="H565" s="145">
        <v>0</v>
      </c>
      <c r="I565" s="105"/>
      <c r="J565" s="104"/>
      <c r="K565" s="145"/>
    </row>
    <row r="566" spans="1:11">
      <c r="A566" s="7">
        <v>20</v>
      </c>
      <c r="C566" s="79" t="s">
        <v>180</v>
      </c>
      <c r="E566" s="7">
        <v>20</v>
      </c>
      <c r="F566" s="9"/>
      <c r="G566" s="104"/>
      <c r="H566" s="145">
        <f>42305</f>
        <v>42305</v>
      </c>
      <c r="I566" s="105"/>
      <c r="J566" s="104"/>
      <c r="K566" s="145">
        <v>41602</v>
      </c>
    </row>
    <row r="567" spans="1:11">
      <c r="A567" s="7">
        <v>21</v>
      </c>
      <c r="C567" s="79"/>
      <c r="E567" s="7">
        <v>21</v>
      </c>
      <c r="F567" s="9"/>
      <c r="G567" s="104"/>
      <c r="H567" s="105"/>
      <c r="I567" s="105"/>
      <c r="J567" s="104"/>
      <c r="K567" s="105"/>
    </row>
    <row r="568" spans="1:11">
      <c r="A568" s="7">
        <v>22</v>
      </c>
      <c r="C568" s="8"/>
      <c r="E568" s="7">
        <v>22</v>
      </c>
      <c r="G568" s="104"/>
      <c r="H568" s="105"/>
      <c r="I568" s="105"/>
      <c r="J568" s="104"/>
      <c r="K568" s="105"/>
    </row>
    <row r="569" spans="1:11">
      <c r="A569" s="7">
        <v>23</v>
      </c>
      <c r="C569" s="8" t="s">
        <v>181</v>
      </c>
      <c r="E569" s="7">
        <v>23</v>
      </c>
      <c r="G569" s="104"/>
      <c r="H569" s="145">
        <v>0</v>
      </c>
      <c r="I569" s="105"/>
      <c r="J569" s="104"/>
      <c r="K569" s="145">
        <v>0</v>
      </c>
    </row>
    <row r="570" spans="1:11">
      <c r="A570" s="7">
        <v>24</v>
      </c>
      <c r="C570" s="8"/>
      <c r="E570" s="7">
        <v>24</v>
      </c>
      <c r="G570" s="104"/>
      <c r="H570" s="105"/>
      <c r="I570" s="105"/>
      <c r="J570" s="104"/>
      <c r="K570" s="105"/>
    </row>
    <row r="571" spans="1:11">
      <c r="A571" s="7"/>
      <c r="E571" s="7"/>
      <c r="F571" s="69" t="s">
        <v>6</v>
      </c>
      <c r="G571" s="81"/>
      <c r="H571" s="20"/>
      <c r="I571" s="69"/>
      <c r="J571" s="81"/>
      <c r="K571" s="20"/>
    </row>
    <row r="572" spans="1:11">
      <c r="A572" s="7">
        <v>25</v>
      </c>
      <c r="C572" s="8" t="s">
        <v>187</v>
      </c>
      <c r="E572" s="7">
        <v>25</v>
      </c>
      <c r="G572" s="103">
        <f>SUM(G561:G570)</f>
        <v>0</v>
      </c>
      <c r="H572" s="103">
        <f>SUM(H561:H570)</f>
        <v>42305</v>
      </c>
      <c r="I572" s="108"/>
      <c r="J572" s="103">
        <f>SUM(J561:J570)</f>
        <v>0</v>
      </c>
      <c r="K572" s="103">
        <f>SUM(K561:K570)</f>
        <v>41602</v>
      </c>
    </row>
    <row r="573" spans="1:11">
      <c r="F573" s="69" t="s">
        <v>6</v>
      </c>
      <c r="G573" s="19"/>
      <c r="H573" s="20"/>
      <c r="I573" s="69"/>
      <c r="J573" s="19"/>
      <c r="K573" s="20"/>
    </row>
    <row r="574" spans="1:11">
      <c r="C574" s="130" t="s">
        <v>49</v>
      </c>
      <c r="F574" s="69"/>
      <c r="G574" s="19"/>
      <c r="H574" s="20"/>
      <c r="I574" s="69"/>
      <c r="J574" s="19"/>
      <c r="K574" s="20"/>
    </row>
    <row r="575" spans="1:11">
      <c r="A575" s="8"/>
    </row>
    <row r="576" spans="1:11">
      <c r="H576" s="39"/>
      <c r="K576" s="39"/>
    </row>
    <row r="577" spans="1:11">
      <c r="A577" s="15" t="str">
        <f>$A$83</f>
        <v xml:space="preserve">Institution No.:  </v>
      </c>
      <c r="B577" s="35"/>
      <c r="C577" s="35"/>
      <c r="D577" s="35"/>
      <c r="E577" s="36"/>
      <c r="F577" s="35"/>
      <c r="G577" s="37"/>
      <c r="H577" s="38"/>
      <c r="I577" s="35"/>
      <c r="J577" s="37"/>
      <c r="K577" s="14" t="s">
        <v>188</v>
      </c>
    </row>
    <row r="578" spans="1:11">
      <c r="A578" s="257" t="s">
        <v>189</v>
      </c>
      <c r="B578" s="257"/>
      <c r="C578" s="257"/>
      <c r="D578" s="257"/>
      <c r="E578" s="257"/>
      <c r="F578" s="257"/>
      <c r="G578" s="257"/>
      <c r="H578" s="257"/>
      <c r="I578" s="257"/>
      <c r="J578" s="257"/>
      <c r="K578" s="257"/>
    </row>
    <row r="579" spans="1:11">
      <c r="A579" s="15" t="str">
        <f>$A$42</f>
        <v xml:space="preserve">NAME: </v>
      </c>
      <c r="C579" s="130" t="str">
        <f>$D$20</f>
        <v>University of Colorado</v>
      </c>
      <c r="G579" s="78"/>
      <c r="H579" s="66"/>
      <c r="J579" s="13"/>
      <c r="K579" s="17" t="str">
        <f>$K$3</f>
        <v>Due Date: October 08, 2018</v>
      </c>
    </row>
    <row r="580" spans="1:11">
      <c r="A580" s="18" t="s">
        <v>6</v>
      </c>
      <c r="B580" s="18" t="s">
        <v>6</v>
      </c>
      <c r="C580" s="18" t="s">
        <v>6</v>
      </c>
      <c r="D580" s="18" t="s">
        <v>6</v>
      </c>
      <c r="E580" s="18" t="s">
        <v>6</v>
      </c>
      <c r="F580" s="18" t="s">
        <v>6</v>
      </c>
      <c r="G580" s="19" t="s">
        <v>6</v>
      </c>
      <c r="H580" s="20" t="s">
        <v>6</v>
      </c>
      <c r="I580" s="18" t="s">
        <v>6</v>
      </c>
      <c r="J580" s="19" t="s">
        <v>6</v>
      </c>
      <c r="K580" s="20" t="s">
        <v>6</v>
      </c>
    </row>
    <row r="581" spans="1:11">
      <c r="A581" s="21" t="s">
        <v>7</v>
      </c>
      <c r="E581" s="21" t="s">
        <v>7</v>
      </c>
      <c r="F581" s="22"/>
      <c r="G581" s="23"/>
      <c r="H581" s="24" t="str">
        <f>H544</f>
        <v>2017-18</v>
      </c>
      <c r="I581" s="22"/>
      <c r="J581" s="23"/>
      <c r="K581" s="24" t="str">
        <f>K544</f>
        <v>2018-19</v>
      </c>
    </row>
    <row r="582" spans="1:11">
      <c r="A582" s="21" t="s">
        <v>9</v>
      </c>
      <c r="C582" s="25" t="s">
        <v>51</v>
      </c>
      <c r="E582" s="21" t="s">
        <v>9</v>
      </c>
      <c r="F582" s="22"/>
      <c r="G582" s="23" t="s">
        <v>11</v>
      </c>
      <c r="H582" s="24" t="s">
        <v>12</v>
      </c>
      <c r="I582" s="22"/>
      <c r="J582" s="23" t="s">
        <v>11</v>
      </c>
      <c r="K582" s="24" t="s">
        <v>13</v>
      </c>
    </row>
    <row r="583" spans="1:11">
      <c r="A583" s="18" t="s">
        <v>6</v>
      </c>
      <c r="B583" s="18" t="s">
        <v>6</v>
      </c>
      <c r="C583" s="18" t="s">
        <v>6</v>
      </c>
      <c r="D583" s="18" t="s">
        <v>6</v>
      </c>
      <c r="E583" s="18" t="s">
        <v>6</v>
      </c>
      <c r="F583" s="18" t="s">
        <v>6</v>
      </c>
      <c r="G583" s="19" t="s">
        <v>6</v>
      </c>
      <c r="H583" s="20" t="s">
        <v>6</v>
      </c>
      <c r="I583" s="18" t="s">
        <v>6</v>
      </c>
      <c r="J583" s="19" t="s">
        <v>6</v>
      </c>
      <c r="K583" s="20" t="s">
        <v>6</v>
      </c>
    </row>
    <row r="584" spans="1:11">
      <c r="A584" s="112">
        <v>1</v>
      </c>
      <c r="B584" s="113"/>
      <c r="C584" s="113" t="s">
        <v>227</v>
      </c>
      <c r="D584" s="113"/>
      <c r="E584" s="112">
        <v>1</v>
      </c>
      <c r="F584" s="114"/>
      <c r="G584" s="115"/>
      <c r="H584" s="116"/>
      <c r="I584" s="117"/>
      <c r="J584" s="118"/>
      <c r="K584" s="119"/>
    </row>
    <row r="585" spans="1:11">
      <c r="A585" s="112">
        <v>2</v>
      </c>
      <c r="B585" s="113"/>
      <c r="C585" s="113" t="s">
        <v>227</v>
      </c>
      <c r="D585" s="113"/>
      <c r="E585" s="112">
        <v>2</v>
      </c>
      <c r="F585" s="114"/>
      <c r="G585" s="115"/>
      <c r="H585" s="116"/>
      <c r="I585" s="117"/>
      <c r="J585" s="118"/>
      <c r="K585" s="116"/>
    </row>
    <row r="586" spans="1:11">
      <c r="A586" s="112">
        <v>3</v>
      </c>
      <c r="B586" s="113"/>
      <c r="C586" s="113" t="s">
        <v>227</v>
      </c>
      <c r="D586" s="113"/>
      <c r="E586" s="112">
        <v>3</v>
      </c>
      <c r="F586" s="114"/>
      <c r="G586" s="115"/>
      <c r="H586" s="116"/>
      <c r="I586" s="117"/>
      <c r="J586" s="118"/>
      <c r="K586" s="116"/>
    </row>
    <row r="587" spans="1:11">
      <c r="A587" s="112">
        <v>4</v>
      </c>
      <c r="B587" s="113"/>
      <c r="C587" s="113" t="s">
        <v>227</v>
      </c>
      <c r="D587" s="113"/>
      <c r="E587" s="112">
        <v>4</v>
      </c>
      <c r="F587" s="114"/>
      <c r="G587" s="115"/>
      <c r="H587" s="116"/>
      <c r="I587" s="120"/>
      <c r="J587" s="118"/>
      <c r="K587" s="116"/>
    </row>
    <row r="588" spans="1:11">
      <c r="A588" s="112">
        <v>5</v>
      </c>
      <c r="B588" s="113"/>
      <c r="C588" s="113" t="s">
        <v>227</v>
      </c>
      <c r="D588" s="113"/>
      <c r="E588" s="112">
        <v>5</v>
      </c>
      <c r="F588" s="114"/>
      <c r="G588" s="115"/>
      <c r="H588" s="116"/>
      <c r="I588" s="120"/>
      <c r="J588" s="118"/>
      <c r="K588" s="116"/>
    </row>
    <row r="589" spans="1:11">
      <c r="A589" s="7">
        <v>6</v>
      </c>
      <c r="C589" s="8" t="s">
        <v>190</v>
      </c>
      <c r="E589" s="7">
        <v>6</v>
      </c>
      <c r="F589" s="9"/>
      <c r="G589" s="146">
        <v>0.03</v>
      </c>
      <c r="H589" s="137">
        <v>22102.920000000002</v>
      </c>
      <c r="I589" s="29"/>
      <c r="J589" s="136">
        <f>K589/((H589*1/G589))</f>
        <v>2.7145734590723756E-2</v>
      </c>
      <c r="K589" s="137">
        <v>20000</v>
      </c>
    </row>
    <row r="590" spans="1:11">
      <c r="A590" s="7">
        <v>7</v>
      </c>
      <c r="C590" s="8" t="s">
        <v>191</v>
      </c>
      <c r="E590" s="7">
        <v>7</v>
      </c>
      <c r="F590" s="9"/>
      <c r="G590" s="109"/>
      <c r="H590" s="137">
        <v>8051.119999999999</v>
      </c>
      <c r="I590" s="83"/>
      <c r="J590" s="99"/>
      <c r="K590" s="137">
        <v>7578</v>
      </c>
    </row>
    <row r="591" spans="1:11">
      <c r="A591" s="7">
        <v>8</v>
      </c>
      <c r="C591" s="8" t="s">
        <v>192</v>
      </c>
      <c r="E591" s="7">
        <v>8</v>
      </c>
      <c r="F591" s="9"/>
      <c r="G591" s="109">
        <f>SUM(G589:G590)</f>
        <v>0.03</v>
      </c>
      <c r="H591" s="109">
        <f>SUM(H589:H590)</f>
        <v>30154.04</v>
      </c>
      <c r="I591" s="83"/>
      <c r="J591" s="99">
        <f>SUM(J589:J590)</f>
        <v>2.7145734590723756E-2</v>
      </c>
      <c r="K591" s="109">
        <f>SUM(K589:K590)</f>
        <v>27578</v>
      </c>
    </row>
    <row r="592" spans="1:11">
      <c r="A592" s="7">
        <v>9</v>
      </c>
      <c r="C592" s="8"/>
      <c r="E592" s="7">
        <v>9</v>
      </c>
      <c r="F592" s="9"/>
      <c r="G592" s="109"/>
      <c r="H592" s="98"/>
      <c r="I592" s="28"/>
      <c r="J592" s="99"/>
      <c r="K592" s="98"/>
    </row>
    <row r="593" spans="1:12">
      <c r="A593" s="7">
        <v>10</v>
      </c>
      <c r="C593" s="8"/>
      <c r="E593" s="7">
        <v>10</v>
      </c>
      <c r="F593" s="9"/>
      <c r="G593" s="109"/>
      <c r="H593" s="98"/>
      <c r="I593" s="29"/>
      <c r="J593" s="99"/>
      <c r="K593" s="98"/>
    </row>
    <row r="594" spans="1:12">
      <c r="A594" s="7">
        <v>11</v>
      </c>
      <c r="C594" s="8" t="s">
        <v>174</v>
      </c>
      <c r="E594" s="7">
        <v>11</v>
      </c>
      <c r="G594" s="135"/>
      <c r="H594" s="135">
        <v>0</v>
      </c>
      <c r="I594" s="28"/>
      <c r="J594" s="135"/>
      <c r="K594" s="138"/>
    </row>
    <row r="595" spans="1:12">
      <c r="A595" s="7">
        <v>12</v>
      </c>
      <c r="C595" s="8" t="s">
        <v>175</v>
      </c>
      <c r="E595" s="7">
        <v>12</v>
      </c>
      <c r="G595" s="110"/>
      <c r="H595" s="138">
        <v>0</v>
      </c>
      <c r="I595" s="29"/>
      <c r="J595" s="94"/>
      <c r="K595" s="138"/>
    </row>
    <row r="596" spans="1:12">
      <c r="A596" s="7">
        <v>13</v>
      </c>
      <c r="C596" s="8" t="s">
        <v>193</v>
      </c>
      <c r="E596" s="7">
        <v>13</v>
      </c>
      <c r="F596" s="9"/>
      <c r="G596" s="109">
        <f>SUM(G594:G595)</f>
        <v>0</v>
      </c>
      <c r="H596" s="109">
        <f>SUM(H594:H595)</f>
        <v>0</v>
      </c>
      <c r="I596" s="83"/>
      <c r="J596" s="109">
        <f>SUM(J594:J595)</f>
        <v>0</v>
      </c>
      <c r="K596" s="109">
        <f>SUM(K594:K595)</f>
        <v>0</v>
      </c>
    </row>
    <row r="597" spans="1:12">
      <c r="A597" s="7">
        <v>14</v>
      </c>
      <c r="E597" s="7">
        <v>14</v>
      </c>
      <c r="F597" s="9"/>
      <c r="G597" s="109"/>
      <c r="H597" s="98"/>
      <c r="I597" s="83"/>
      <c r="J597" s="99"/>
      <c r="K597" s="98"/>
    </row>
    <row r="598" spans="1:12">
      <c r="A598" s="7">
        <v>15</v>
      </c>
      <c r="C598" s="8" t="s">
        <v>177</v>
      </c>
      <c r="E598" s="7">
        <v>15</v>
      </c>
      <c r="F598" s="9"/>
      <c r="G598" s="109">
        <f>G591+G596</f>
        <v>0.03</v>
      </c>
      <c r="H598" s="109">
        <f>H591+H596</f>
        <v>30154.04</v>
      </c>
      <c r="I598" s="83"/>
      <c r="J598" s="99">
        <f>J591+J596</f>
        <v>2.7145734590723756E-2</v>
      </c>
      <c r="K598" s="109">
        <f>K591+K596</f>
        <v>27578</v>
      </c>
    </row>
    <row r="599" spans="1:12">
      <c r="A599" s="7">
        <v>16</v>
      </c>
      <c r="E599" s="7">
        <v>16</v>
      </c>
      <c r="F599" s="9"/>
      <c r="G599" s="109"/>
      <c r="H599" s="98"/>
      <c r="I599" s="83"/>
      <c r="J599" s="99"/>
      <c r="K599" s="98"/>
      <c r="L599" s="130" t="s">
        <v>38</v>
      </c>
    </row>
    <row r="600" spans="1:12" s="35" customFormat="1">
      <c r="A600" s="7">
        <v>17</v>
      </c>
      <c r="B600" s="130"/>
      <c r="C600" s="8" t="s">
        <v>178</v>
      </c>
      <c r="D600" s="130"/>
      <c r="E600" s="7">
        <v>17</v>
      </c>
      <c r="F600" s="9"/>
      <c r="G600" s="146"/>
      <c r="H600" s="137">
        <v>0</v>
      </c>
      <c r="I600" s="83"/>
      <c r="J600" s="136"/>
      <c r="K600" s="137"/>
    </row>
    <row r="601" spans="1:12" s="35" customFormat="1">
      <c r="A601" s="7">
        <v>18</v>
      </c>
      <c r="B601" s="130"/>
      <c r="C601" s="8"/>
      <c r="D601" s="130"/>
      <c r="E601" s="7">
        <v>18</v>
      </c>
      <c r="F601" s="9"/>
      <c r="G601" s="109"/>
      <c r="H601" s="98"/>
      <c r="I601" s="83"/>
      <c r="J601" s="99"/>
      <c r="K601" s="98"/>
    </row>
    <row r="602" spans="1:12">
      <c r="A602" s="7">
        <v>19</v>
      </c>
      <c r="C602" s="8" t="s">
        <v>179</v>
      </c>
      <c r="E602" s="7">
        <v>19</v>
      </c>
      <c r="F602" s="9"/>
      <c r="G602" s="146"/>
      <c r="H602" s="137">
        <v>900.83</v>
      </c>
      <c r="I602" s="83"/>
      <c r="J602" s="136"/>
      <c r="K602" s="137"/>
    </row>
    <row r="603" spans="1:12">
      <c r="A603" s="7">
        <v>20</v>
      </c>
      <c r="C603" s="8" t="s">
        <v>180</v>
      </c>
      <c r="E603" s="7">
        <v>20</v>
      </c>
      <c r="F603" s="9"/>
      <c r="G603" s="146"/>
      <c r="H603" s="137">
        <v>23329.510000000002</v>
      </c>
      <c r="I603" s="83"/>
      <c r="J603" s="136"/>
      <c r="K603" s="137">
        <v>16271</v>
      </c>
    </row>
    <row r="604" spans="1:12">
      <c r="A604" s="7">
        <v>21</v>
      </c>
      <c r="C604" s="8"/>
      <c r="E604" s="7">
        <v>21</v>
      </c>
      <c r="F604" s="9"/>
      <c r="G604" s="109"/>
      <c r="H604" s="98"/>
      <c r="I604" s="83"/>
      <c r="J604" s="99"/>
      <c r="K604" s="98"/>
    </row>
    <row r="605" spans="1:12">
      <c r="A605" s="7">
        <v>22</v>
      </c>
      <c r="C605" s="8"/>
      <c r="E605" s="7">
        <v>22</v>
      </c>
      <c r="F605" s="9"/>
      <c r="G605" s="109"/>
      <c r="H605" s="98"/>
      <c r="I605" s="83"/>
      <c r="J605" s="99"/>
      <c r="K605" s="98"/>
    </row>
    <row r="606" spans="1:12">
      <c r="A606" s="7">
        <v>23</v>
      </c>
      <c r="C606" s="8" t="s">
        <v>194</v>
      </c>
      <c r="E606" s="7">
        <v>23</v>
      </c>
      <c r="F606" s="9"/>
      <c r="G606" s="146"/>
      <c r="H606" s="137">
        <v>0</v>
      </c>
      <c r="I606" s="83"/>
      <c r="J606" s="136"/>
      <c r="K606" s="137"/>
    </row>
    <row r="607" spans="1:12">
      <c r="A607" s="7">
        <v>24</v>
      </c>
      <c r="C607" s="8"/>
      <c r="E607" s="7">
        <v>24</v>
      </c>
      <c r="F607" s="9"/>
      <c r="G607" s="109"/>
      <c r="H607" s="98"/>
      <c r="I607" s="83"/>
      <c r="J607" s="99"/>
      <c r="K607" s="98"/>
    </row>
    <row r="608" spans="1:12">
      <c r="E608" s="34"/>
      <c r="F608" s="69" t="s">
        <v>6</v>
      </c>
      <c r="G608" s="20" t="s">
        <v>6</v>
      </c>
      <c r="H608" s="20" t="s">
        <v>6</v>
      </c>
      <c r="I608" s="69" t="s">
        <v>6</v>
      </c>
      <c r="J608" s="20" t="s">
        <v>6</v>
      </c>
      <c r="K608" s="20" t="s">
        <v>6</v>
      </c>
    </row>
    <row r="609" spans="1:11">
      <c r="A609" s="7">
        <v>25</v>
      </c>
      <c r="C609" s="8" t="s">
        <v>195</v>
      </c>
      <c r="E609" s="7">
        <v>25</v>
      </c>
      <c r="G609" s="94">
        <f>SUM(G598:G608)</f>
        <v>0.03</v>
      </c>
      <c r="H609" s="94">
        <f>ROUND(SUM(H598:H608),0)</f>
        <v>54384</v>
      </c>
      <c r="I609" s="95"/>
      <c r="J609" s="94">
        <f>SUM(J598:J608)</f>
        <v>2.7145734590723756E-2</v>
      </c>
      <c r="K609" s="94">
        <f>SUM(K598:K608)</f>
        <v>43849</v>
      </c>
    </row>
    <row r="610" spans="1:11">
      <c r="E610" s="34"/>
      <c r="F610" s="69" t="s">
        <v>6</v>
      </c>
      <c r="G610" s="19" t="s">
        <v>6</v>
      </c>
      <c r="H610" s="20" t="s">
        <v>6</v>
      </c>
      <c r="I610" s="69" t="s">
        <v>6</v>
      </c>
      <c r="J610" s="19" t="s">
        <v>6</v>
      </c>
      <c r="K610" s="20" t="s">
        <v>6</v>
      </c>
    </row>
    <row r="611" spans="1:11">
      <c r="C611" s="130" t="s">
        <v>49</v>
      </c>
      <c r="E611" s="34"/>
      <c r="F611" s="69"/>
      <c r="G611" s="19"/>
      <c r="H611" s="20"/>
      <c r="I611" s="69"/>
      <c r="J611" s="19"/>
      <c r="K611" s="20"/>
    </row>
    <row r="612" spans="1:11">
      <c r="A612" s="8"/>
      <c r="H612" s="39"/>
      <c r="K612" s="39"/>
    </row>
    <row r="613" spans="1:11">
      <c r="H613" s="39"/>
      <c r="K613" s="39"/>
    </row>
    <row r="614" spans="1:11">
      <c r="A614" s="15" t="str">
        <f>$A$83</f>
        <v xml:space="preserve">Institution No.:  </v>
      </c>
      <c r="B614" s="35"/>
      <c r="C614" s="35"/>
      <c r="D614" s="35"/>
      <c r="E614" s="36"/>
      <c r="F614" s="35"/>
      <c r="G614" s="37"/>
      <c r="H614" s="38"/>
      <c r="I614" s="35"/>
      <c r="J614" s="37"/>
      <c r="K614" s="14" t="s">
        <v>196</v>
      </c>
    </row>
    <row r="615" spans="1:11">
      <c r="A615" s="257" t="s">
        <v>197</v>
      </c>
      <c r="B615" s="257"/>
      <c r="C615" s="257"/>
      <c r="D615" s="257"/>
      <c r="E615" s="257"/>
      <c r="F615" s="257"/>
      <c r="G615" s="257"/>
      <c r="H615" s="257"/>
      <c r="I615" s="257"/>
      <c r="J615" s="257"/>
      <c r="K615" s="257"/>
    </row>
    <row r="616" spans="1:11">
      <c r="A616" s="15" t="str">
        <f>$A$42</f>
        <v xml:space="preserve">NAME: </v>
      </c>
      <c r="B616" s="15"/>
      <c r="C616" s="130" t="str">
        <f>$D$20</f>
        <v>University of Colorado</v>
      </c>
      <c r="G616" s="78"/>
      <c r="H616" s="66"/>
      <c r="J616" s="13"/>
      <c r="K616" s="17" t="str">
        <f>$K$3</f>
        <v>Due Date: October 08, 2018</v>
      </c>
    </row>
    <row r="617" spans="1:11">
      <c r="A617" s="18" t="s">
        <v>6</v>
      </c>
      <c r="B617" s="18" t="s">
        <v>6</v>
      </c>
      <c r="C617" s="18" t="s">
        <v>6</v>
      </c>
      <c r="D617" s="18" t="s">
        <v>6</v>
      </c>
      <c r="E617" s="18" t="s">
        <v>6</v>
      </c>
      <c r="F617" s="18" t="s">
        <v>6</v>
      </c>
      <c r="G617" s="19" t="s">
        <v>6</v>
      </c>
      <c r="H617" s="20" t="s">
        <v>6</v>
      </c>
      <c r="I617" s="18" t="s">
        <v>6</v>
      </c>
      <c r="J617" s="19" t="s">
        <v>6</v>
      </c>
      <c r="K617" s="20" t="s">
        <v>6</v>
      </c>
    </row>
    <row r="618" spans="1:11">
      <c r="A618" s="21" t="s">
        <v>7</v>
      </c>
      <c r="E618" s="21" t="s">
        <v>7</v>
      </c>
      <c r="F618" s="22"/>
      <c r="G618" s="23"/>
      <c r="H618" s="24" t="str">
        <f>+H581</f>
        <v>2017-18</v>
      </c>
      <c r="I618" s="22"/>
      <c r="J618" s="23"/>
      <c r="K618" s="24" t="str">
        <f>+K581</f>
        <v>2018-19</v>
      </c>
    </row>
    <row r="619" spans="1:11">
      <c r="A619" s="21" t="s">
        <v>9</v>
      </c>
      <c r="C619" s="25" t="s">
        <v>51</v>
      </c>
      <c r="E619" s="21" t="s">
        <v>9</v>
      </c>
      <c r="F619" s="22"/>
      <c r="G619" s="23" t="s">
        <v>11</v>
      </c>
      <c r="H619" s="24" t="s">
        <v>12</v>
      </c>
      <c r="I619" s="22"/>
      <c r="J619" s="23" t="s">
        <v>11</v>
      </c>
      <c r="K619" s="24" t="s">
        <v>13</v>
      </c>
    </row>
    <row r="620" spans="1:11">
      <c r="A620" s="18" t="s">
        <v>6</v>
      </c>
      <c r="B620" s="18" t="s">
        <v>6</v>
      </c>
      <c r="C620" s="18" t="s">
        <v>6</v>
      </c>
      <c r="D620" s="18" t="s">
        <v>6</v>
      </c>
      <c r="E620" s="18" t="s">
        <v>6</v>
      </c>
      <c r="F620" s="18" t="s">
        <v>6</v>
      </c>
      <c r="G620" s="19" t="s">
        <v>6</v>
      </c>
      <c r="H620" s="20" t="s">
        <v>6</v>
      </c>
      <c r="I620" s="18" t="s">
        <v>6</v>
      </c>
      <c r="J620" s="84" t="s">
        <v>6</v>
      </c>
      <c r="K620" s="20" t="s">
        <v>6</v>
      </c>
    </row>
    <row r="621" spans="1:11">
      <c r="A621" s="112">
        <v>1</v>
      </c>
      <c r="B621" s="113"/>
      <c r="C621" s="113" t="s">
        <v>227</v>
      </c>
      <c r="D621" s="113"/>
      <c r="E621" s="112">
        <v>1</v>
      </c>
      <c r="F621" s="114"/>
      <c r="G621" s="115"/>
      <c r="H621" s="116"/>
      <c r="I621" s="117"/>
      <c r="J621" s="118"/>
      <c r="K621" s="119"/>
    </row>
    <row r="622" spans="1:11">
      <c r="A622" s="112">
        <v>2</v>
      </c>
      <c r="B622" s="113"/>
      <c r="C622" s="113" t="s">
        <v>227</v>
      </c>
      <c r="D622" s="113"/>
      <c r="E622" s="112">
        <v>2</v>
      </c>
      <c r="F622" s="114"/>
      <c r="G622" s="115"/>
      <c r="H622" s="116"/>
      <c r="I622" s="117"/>
      <c r="J622" s="118"/>
      <c r="K622" s="116"/>
    </row>
    <row r="623" spans="1:11">
      <c r="A623" s="112">
        <v>3</v>
      </c>
      <c r="B623" s="113"/>
      <c r="C623" s="113" t="s">
        <v>227</v>
      </c>
      <c r="D623" s="113"/>
      <c r="E623" s="112">
        <v>3</v>
      </c>
      <c r="F623" s="114"/>
      <c r="G623" s="115"/>
      <c r="H623" s="116"/>
      <c r="I623" s="117"/>
      <c r="J623" s="118"/>
      <c r="K623" s="116"/>
    </row>
    <row r="624" spans="1:11">
      <c r="A624" s="112">
        <v>4</v>
      </c>
      <c r="B624" s="113"/>
      <c r="C624" s="113" t="s">
        <v>227</v>
      </c>
      <c r="D624" s="113"/>
      <c r="E624" s="112">
        <v>4</v>
      </c>
      <c r="F624" s="114"/>
      <c r="G624" s="115"/>
      <c r="H624" s="116"/>
      <c r="I624" s="120"/>
      <c r="J624" s="118"/>
      <c r="K624" s="116"/>
    </row>
    <row r="625" spans="1:11">
      <c r="A625" s="112">
        <v>5</v>
      </c>
      <c r="B625" s="113"/>
      <c r="C625" s="113" t="s">
        <v>227</v>
      </c>
      <c r="D625" s="113"/>
      <c r="E625" s="112">
        <v>5</v>
      </c>
      <c r="F625" s="114"/>
      <c r="G625" s="118"/>
      <c r="H625" s="116"/>
      <c r="I625" s="120"/>
      <c r="J625" s="118"/>
      <c r="K625" s="116"/>
    </row>
    <row r="626" spans="1:11">
      <c r="A626" s="7">
        <v>6</v>
      </c>
      <c r="C626" s="8" t="s">
        <v>190</v>
      </c>
      <c r="E626" s="7">
        <v>6</v>
      </c>
      <c r="F626" s="9"/>
      <c r="G626" s="136">
        <v>188.17</v>
      </c>
      <c r="H626" s="137">
        <v>15386853.735600002</v>
      </c>
      <c r="I626" s="29"/>
      <c r="J626" s="136">
        <v>221.43411318963439</v>
      </c>
      <c r="K626" s="137">
        <v>18106894.359999999</v>
      </c>
    </row>
    <row r="627" spans="1:11">
      <c r="A627" s="7">
        <v>7</v>
      </c>
      <c r="C627" s="8" t="s">
        <v>191</v>
      </c>
      <c r="E627" s="7">
        <v>7</v>
      </c>
      <c r="F627" s="9"/>
      <c r="G627" s="99"/>
      <c r="H627" s="137">
        <v>5012864.5395999989</v>
      </c>
      <c r="I627" s="83"/>
      <c r="J627" s="99"/>
      <c r="K627" s="137">
        <v>6054395.0199999996</v>
      </c>
    </row>
    <row r="628" spans="1:11">
      <c r="A628" s="7">
        <v>8</v>
      </c>
      <c r="C628" s="8" t="s">
        <v>192</v>
      </c>
      <c r="E628" s="7">
        <v>8</v>
      </c>
      <c r="F628" s="9"/>
      <c r="G628" s="99">
        <f>SUM(G626:G627)</f>
        <v>188.17</v>
      </c>
      <c r="H628" s="99">
        <f>SUM(H626:H627)</f>
        <v>20399718.275200002</v>
      </c>
      <c r="I628" s="83"/>
      <c r="J628" s="109">
        <f>SUM(J626:J627)</f>
        <v>221.43411318963439</v>
      </c>
      <c r="K628" s="109">
        <f>SUM(K626:K627)</f>
        <v>24161289.379999999</v>
      </c>
    </row>
    <row r="629" spans="1:11">
      <c r="A629" s="7">
        <v>9</v>
      </c>
      <c r="C629" s="8"/>
      <c r="E629" s="7">
        <v>9</v>
      </c>
      <c r="F629" s="9"/>
      <c r="G629" s="99"/>
      <c r="H629" s="98"/>
      <c r="I629" s="28"/>
      <c r="J629" s="99"/>
      <c r="K629" s="98"/>
    </row>
    <row r="630" spans="1:11">
      <c r="A630" s="7">
        <v>10</v>
      </c>
      <c r="C630" s="8"/>
      <c r="E630" s="7">
        <v>10</v>
      </c>
      <c r="F630" s="9"/>
      <c r="G630" s="99"/>
      <c r="H630" s="98"/>
      <c r="I630" s="29"/>
      <c r="J630" s="99"/>
      <c r="K630" s="98"/>
    </row>
    <row r="631" spans="1:11">
      <c r="A631" s="7">
        <v>11</v>
      </c>
      <c r="C631" s="8" t="s">
        <v>174</v>
      </c>
      <c r="E631" s="7">
        <v>11</v>
      </c>
      <c r="G631" s="135">
        <v>34.82</v>
      </c>
      <c r="H631" s="135">
        <v>1573462.6856</v>
      </c>
      <c r="I631" s="28"/>
      <c r="J631" s="136">
        <v>42.812421023071515</v>
      </c>
      <c r="K631" s="138">
        <v>1934628</v>
      </c>
    </row>
    <row r="632" spans="1:11">
      <c r="A632" s="7">
        <v>12</v>
      </c>
      <c r="C632" s="8" t="s">
        <v>175</v>
      </c>
      <c r="E632" s="7">
        <v>12</v>
      </c>
      <c r="G632" s="94"/>
      <c r="H632" s="138">
        <v>619765.40159999998</v>
      </c>
      <c r="I632" s="29"/>
      <c r="J632" s="94"/>
      <c r="K632" s="138">
        <v>828367.76</v>
      </c>
    </row>
    <row r="633" spans="1:11">
      <c r="A633" s="7">
        <v>13</v>
      </c>
      <c r="C633" s="8" t="s">
        <v>193</v>
      </c>
      <c r="E633" s="7">
        <v>13</v>
      </c>
      <c r="F633" s="9"/>
      <c r="G633" s="99">
        <f>SUM(G631:G632)</f>
        <v>34.82</v>
      </c>
      <c r="H633" s="99">
        <f>SUM(H631:H632)</f>
        <v>2193228.0872</v>
      </c>
      <c r="I633" s="83"/>
      <c r="J633" s="109">
        <f>SUM(J631:J632)</f>
        <v>42.812421023071515</v>
      </c>
      <c r="K633" s="109">
        <f>SUM(K631:K632)</f>
        <v>2762995.76</v>
      </c>
    </row>
    <row r="634" spans="1:11">
      <c r="A634" s="7">
        <v>14</v>
      </c>
      <c r="E634" s="7">
        <v>14</v>
      </c>
      <c r="F634" s="9"/>
      <c r="G634" s="99"/>
      <c r="H634" s="98"/>
      <c r="I634" s="83"/>
      <c r="J634" s="99"/>
      <c r="K634" s="98"/>
    </row>
    <row r="635" spans="1:11">
      <c r="A635" s="7">
        <v>15</v>
      </c>
      <c r="C635" s="8" t="s">
        <v>177</v>
      </c>
      <c r="E635" s="7">
        <v>15</v>
      </c>
      <c r="F635" s="9"/>
      <c r="G635" s="99">
        <f>G628+G633</f>
        <v>222.98999999999998</v>
      </c>
      <c r="H635" s="109">
        <f>H628+H633</f>
        <v>22592946.362400003</v>
      </c>
      <c r="I635" s="83"/>
      <c r="J635" s="109">
        <f>J628+J633</f>
        <v>264.24653421270591</v>
      </c>
      <c r="K635" s="109">
        <f>K628+K633</f>
        <v>26924285.140000001</v>
      </c>
    </row>
    <row r="636" spans="1:11">
      <c r="A636" s="7">
        <v>16</v>
      </c>
      <c r="E636" s="7">
        <v>16</v>
      </c>
      <c r="F636" s="9"/>
      <c r="G636" s="99"/>
      <c r="H636" s="98"/>
      <c r="I636" s="83"/>
      <c r="J636" s="99"/>
      <c r="K636" s="98"/>
    </row>
    <row r="637" spans="1:11" s="35" customFormat="1">
      <c r="A637" s="7">
        <v>17</v>
      </c>
      <c r="B637" s="130"/>
      <c r="C637" s="8" t="s">
        <v>178</v>
      </c>
      <c r="D637" s="130"/>
      <c r="E637" s="7">
        <v>17</v>
      </c>
      <c r="F637" s="9"/>
      <c r="G637" s="146"/>
      <c r="H637" s="137">
        <v>919273.80119999987</v>
      </c>
      <c r="I637" s="83"/>
      <c r="J637" s="136"/>
      <c r="K637" s="137">
        <v>664963</v>
      </c>
    </row>
    <row r="638" spans="1:11" s="35" customFormat="1">
      <c r="A638" s="7">
        <v>18</v>
      </c>
      <c r="B638" s="130"/>
      <c r="C638" s="8"/>
      <c r="D638" s="130"/>
      <c r="E638" s="7">
        <v>18</v>
      </c>
      <c r="F638" s="9"/>
      <c r="G638" s="109"/>
      <c r="H638" s="98"/>
      <c r="I638" s="83"/>
      <c r="J638" s="99"/>
      <c r="K638" s="98"/>
    </row>
    <row r="639" spans="1:11">
      <c r="A639" s="7">
        <v>19</v>
      </c>
      <c r="C639" s="8" t="s">
        <v>179</v>
      </c>
      <c r="E639" s="7">
        <v>19</v>
      </c>
      <c r="F639" s="9"/>
      <c r="G639" s="109"/>
      <c r="H639" s="137">
        <v>365581.73499999999</v>
      </c>
      <c r="I639" s="83"/>
      <c r="J639" s="99"/>
      <c r="K639" s="137">
        <v>78740</v>
      </c>
    </row>
    <row r="640" spans="1:11">
      <c r="A640" s="7">
        <v>20</v>
      </c>
      <c r="C640" s="8" t="s">
        <v>180</v>
      </c>
      <c r="E640" s="7">
        <v>20</v>
      </c>
      <c r="F640" s="9"/>
      <c r="G640" s="109"/>
      <c r="H640" s="137">
        <v>4744398.8406999996</v>
      </c>
      <c r="I640" s="83"/>
      <c r="J640" s="99"/>
      <c r="K640" s="137">
        <v>5756670.2599999998</v>
      </c>
    </row>
    <row r="641" spans="1:11">
      <c r="A641" s="7">
        <v>21</v>
      </c>
      <c r="C641" s="8"/>
      <c r="E641" s="7">
        <v>21</v>
      </c>
      <c r="F641" s="9"/>
      <c r="G641" s="109"/>
      <c r="H641" s="98"/>
      <c r="I641" s="83"/>
      <c r="J641" s="99"/>
      <c r="K641" s="98"/>
    </row>
    <row r="642" spans="1:11">
      <c r="A642" s="7">
        <v>22</v>
      </c>
      <c r="C642" s="8"/>
      <c r="E642" s="7">
        <v>22</v>
      </c>
      <c r="F642" s="9"/>
      <c r="G642" s="109"/>
      <c r="H642" s="98"/>
      <c r="I642" s="83"/>
      <c r="J642" s="99"/>
      <c r="K642" s="98"/>
    </row>
    <row r="643" spans="1:11">
      <c r="A643" s="7">
        <v>23</v>
      </c>
      <c r="C643" s="8" t="s">
        <v>194</v>
      </c>
      <c r="E643" s="7">
        <v>23</v>
      </c>
      <c r="F643" s="9"/>
      <c r="G643" s="109"/>
      <c r="H643" s="137">
        <v>95576.97</v>
      </c>
      <c r="I643" s="83"/>
      <c r="J643" s="99"/>
      <c r="K643" s="137">
        <v>0</v>
      </c>
    </row>
    <row r="644" spans="1:11">
      <c r="A644" s="7">
        <v>24</v>
      </c>
      <c r="C644" s="8"/>
      <c r="E644" s="7">
        <v>24</v>
      </c>
      <c r="F644" s="9"/>
      <c r="G644" s="109"/>
      <c r="H644" s="98"/>
      <c r="I644" s="83"/>
      <c r="J644" s="99"/>
      <c r="K644" s="98"/>
    </row>
    <row r="645" spans="1:11">
      <c r="E645" s="34"/>
      <c r="F645" s="69" t="s">
        <v>6</v>
      </c>
      <c r="G645" s="20" t="s">
        <v>6</v>
      </c>
      <c r="H645" s="20" t="s">
        <v>6</v>
      </c>
      <c r="I645" s="69" t="s">
        <v>6</v>
      </c>
      <c r="J645" s="20" t="s">
        <v>6</v>
      </c>
      <c r="K645" s="20" t="s">
        <v>6</v>
      </c>
    </row>
    <row r="646" spans="1:11">
      <c r="A646" s="7">
        <v>25</v>
      </c>
      <c r="C646" s="8" t="s">
        <v>198</v>
      </c>
      <c r="E646" s="7">
        <v>25</v>
      </c>
      <c r="G646" s="94">
        <f>SUM(G635:G645)</f>
        <v>222.98999999999998</v>
      </c>
      <c r="H646" s="94">
        <f>ROUND(SUM(H635:H645),0)</f>
        <v>28717778</v>
      </c>
      <c r="I646" s="95"/>
      <c r="J646" s="94">
        <f>SUM(J635:J645)</f>
        <v>264.24653421270591</v>
      </c>
      <c r="K646" s="94">
        <f>ROUND(SUM(K635:K645),0)</f>
        <v>33424658</v>
      </c>
    </row>
    <row r="647" spans="1:11">
      <c r="A647" s="7"/>
      <c r="C647" s="8"/>
      <c r="E647" s="7"/>
      <c r="F647" s="69" t="s">
        <v>6</v>
      </c>
      <c r="G647" s="19" t="s">
        <v>6</v>
      </c>
      <c r="H647" s="20" t="s">
        <v>6</v>
      </c>
      <c r="I647" s="69" t="s">
        <v>6</v>
      </c>
      <c r="J647" s="19" t="s">
        <v>6</v>
      </c>
      <c r="K647" s="20" t="s">
        <v>6</v>
      </c>
    </row>
    <row r="648" spans="1:11">
      <c r="A648" s="7"/>
      <c r="C648" s="130" t="s">
        <v>49</v>
      </c>
      <c r="E648" s="7"/>
      <c r="G648" s="94"/>
      <c r="H648" s="94"/>
      <c r="I648" s="95"/>
      <c r="J648" s="94"/>
      <c r="K648" s="94"/>
    </row>
    <row r="649" spans="1:11">
      <c r="E649" s="34"/>
      <c r="F649" s="69"/>
      <c r="G649" s="19"/>
      <c r="H649" s="20"/>
      <c r="I649" s="69"/>
      <c r="J649" s="19"/>
      <c r="K649" s="20"/>
    </row>
    <row r="650" spans="1:11">
      <c r="A650" s="8"/>
      <c r="H650" s="39"/>
      <c r="K650" s="39"/>
    </row>
    <row r="651" spans="1:11">
      <c r="A651" s="15" t="str">
        <f>$A$83</f>
        <v xml:space="preserve">Institution No.:  </v>
      </c>
      <c r="B651" s="35"/>
      <c r="C651" s="35"/>
      <c r="D651" s="35"/>
      <c r="E651" s="36"/>
      <c r="F651" s="35"/>
      <c r="G651" s="37"/>
      <c r="H651" s="38"/>
      <c r="I651" s="35"/>
      <c r="J651" s="37"/>
      <c r="K651" s="14" t="s">
        <v>199</v>
      </c>
    </row>
    <row r="652" spans="1:11">
      <c r="A652" s="257" t="s">
        <v>200</v>
      </c>
      <c r="B652" s="257"/>
      <c r="C652" s="257"/>
      <c r="D652" s="257"/>
      <c r="E652" s="257"/>
      <c r="F652" s="257"/>
      <c r="G652" s="257"/>
      <c r="H652" s="257"/>
      <c r="I652" s="257"/>
      <c r="J652" s="257"/>
      <c r="K652" s="257"/>
    </row>
    <row r="653" spans="1:11">
      <c r="A653" s="15" t="str">
        <f>$A$42</f>
        <v xml:space="preserve">NAME: </v>
      </c>
      <c r="C653" s="130" t="str">
        <f>$D$20</f>
        <v>University of Colorado</v>
      </c>
      <c r="G653" s="78"/>
      <c r="H653" s="66"/>
      <c r="J653" s="13"/>
      <c r="K653" s="17" t="str">
        <f>$K$3</f>
        <v>Due Date: October 08, 2018</v>
      </c>
    </row>
    <row r="654" spans="1:11">
      <c r="A654" s="18" t="s">
        <v>6</v>
      </c>
      <c r="B654" s="18" t="s">
        <v>6</v>
      </c>
      <c r="C654" s="18" t="s">
        <v>6</v>
      </c>
      <c r="D654" s="18" t="s">
        <v>6</v>
      </c>
      <c r="E654" s="18" t="s">
        <v>6</v>
      </c>
      <c r="F654" s="18" t="s">
        <v>6</v>
      </c>
      <c r="G654" s="19" t="s">
        <v>6</v>
      </c>
      <c r="H654" s="20" t="s">
        <v>6</v>
      </c>
      <c r="I654" s="18" t="s">
        <v>6</v>
      </c>
      <c r="J654" s="19" t="s">
        <v>6</v>
      </c>
      <c r="K654" s="20" t="s">
        <v>6</v>
      </c>
    </row>
    <row r="655" spans="1:11">
      <c r="A655" s="21" t="s">
        <v>7</v>
      </c>
      <c r="E655" s="21" t="s">
        <v>7</v>
      </c>
      <c r="F655" s="22"/>
      <c r="G655" s="23"/>
      <c r="H655" s="24" t="str">
        <f>+H618</f>
        <v>2017-18</v>
      </c>
      <c r="I655" s="22"/>
      <c r="J655" s="23"/>
      <c r="K655" s="24" t="str">
        <f>+K618</f>
        <v>2018-19</v>
      </c>
    </row>
    <row r="656" spans="1:11">
      <c r="A656" s="21" t="s">
        <v>9</v>
      </c>
      <c r="C656" s="25" t="s">
        <v>51</v>
      </c>
      <c r="E656" s="21" t="s">
        <v>9</v>
      </c>
      <c r="F656" s="22"/>
      <c r="G656" s="23" t="s">
        <v>11</v>
      </c>
      <c r="H656" s="24" t="s">
        <v>12</v>
      </c>
      <c r="I656" s="22"/>
      <c r="J656" s="23" t="s">
        <v>11</v>
      </c>
      <c r="K656" s="24" t="s">
        <v>13</v>
      </c>
    </row>
    <row r="657" spans="1:11">
      <c r="A657" s="18" t="s">
        <v>6</v>
      </c>
      <c r="B657" s="18" t="s">
        <v>6</v>
      </c>
      <c r="C657" s="18" t="s">
        <v>6</v>
      </c>
      <c r="D657" s="18" t="s">
        <v>6</v>
      </c>
      <c r="E657" s="18" t="s">
        <v>6</v>
      </c>
      <c r="F657" s="18" t="s">
        <v>6</v>
      </c>
      <c r="G657" s="19" t="s">
        <v>6</v>
      </c>
      <c r="H657" s="20" t="s">
        <v>6</v>
      </c>
      <c r="I657" s="18" t="s">
        <v>6</v>
      </c>
      <c r="J657" s="19" t="s">
        <v>6</v>
      </c>
      <c r="K657" s="20" t="s">
        <v>6</v>
      </c>
    </row>
    <row r="658" spans="1:11">
      <c r="A658" s="112">
        <v>1</v>
      </c>
      <c r="B658" s="113"/>
      <c r="C658" s="113" t="s">
        <v>227</v>
      </c>
      <c r="D658" s="113"/>
      <c r="E658" s="112">
        <v>1</v>
      </c>
      <c r="F658" s="114"/>
      <c r="G658" s="115"/>
      <c r="H658" s="116"/>
      <c r="I658" s="117"/>
      <c r="J658" s="118"/>
      <c r="K658" s="119"/>
    </row>
    <row r="659" spans="1:11">
      <c r="A659" s="112">
        <v>2</v>
      </c>
      <c r="B659" s="113"/>
      <c r="C659" s="113" t="s">
        <v>227</v>
      </c>
      <c r="D659" s="113"/>
      <c r="E659" s="112">
        <v>2</v>
      </c>
      <c r="F659" s="114"/>
      <c r="G659" s="115"/>
      <c r="H659" s="116"/>
      <c r="I659" s="117"/>
      <c r="J659" s="118"/>
      <c r="K659" s="116"/>
    </row>
    <row r="660" spans="1:11">
      <c r="A660" s="112">
        <v>3</v>
      </c>
      <c r="B660" s="113"/>
      <c r="C660" s="113" t="s">
        <v>227</v>
      </c>
      <c r="D660" s="113"/>
      <c r="E660" s="112">
        <v>3</v>
      </c>
      <c r="F660" s="114"/>
      <c r="G660" s="115"/>
      <c r="H660" s="116"/>
      <c r="I660" s="117"/>
      <c r="J660" s="118"/>
      <c r="K660" s="116"/>
    </row>
    <row r="661" spans="1:11">
      <c r="A661" s="112">
        <v>4</v>
      </c>
      <c r="B661" s="113"/>
      <c r="C661" s="113" t="s">
        <v>227</v>
      </c>
      <c r="D661" s="113"/>
      <c r="E661" s="112">
        <v>4</v>
      </c>
      <c r="F661" s="114"/>
      <c r="G661" s="115"/>
      <c r="H661" s="116"/>
      <c r="I661" s="120"/>
      <c r="J661" s="118"/>
      <c r="K661" s="116"/>
    </row>
    <row r="662" spans="1:11">
      <c r="A662" s="112">
        <v>5</v>
      </c>
      <c r="B662" s="113"/>
      <c r="C662" s="113" t="s">
        <v>227</v>
      </c>
      <c r="D662" s="113"/>
      <c r="E662" s="112">
        <v>5</v>
      </c>
      <c r="F662" s="114"/>
      <c r="G662" s="115"/>
      <c r="H662" s="116"/>
      <c r="I662" s="120"/>
      <c r="J662" s="118"/>
      <c r="K662" s="116"/>
    </row>
    <row r="663" spans="1:11">
      <c r="A663" s="7">
        <v>6</v>
      </c>
      <c r="C663" s="8" t="s">
        <v>190</v>
      </c>
      <c r="E663" s="7">
        <v>6</v>
      </c>
      <c r="F663" s="9"/>
      <c r="G663" s="146">
        <v>100.81</v>
      </c>
      <c r="H663" s="137">
        <v>5710646.9245999986</v>
      </c>
      <c r="I663" s="29"/>
      <c r="J663" s="136">
        <v>115.33971942349352</v>
      </c>
      <c r="K663" s="137">
        <v>6533721</v>
      </c>
    </row>
    <row r="664" spans="1:11">
      <c r="A664" s="7">
        <v>7</v>
      </c>
      <c r="C664" s="8" t="s">
        <v>191</v>
      </c>
      <c r="E664" s="7">
        <v>7</v>
      </c>
      <c r="F664" s="9"/>
      <c r="G664" s="109"/>
      <c r="H664" s="137">
        <v>2139249.6042000009</v>
      </c>
      <c r="I664" s="83"/>
      <c r="J664" s="99"/>
      <c r="K664" s="137">
        <v>2549690</v>
      </c>
    </row>
    <row r="665" spans="1:11">
      <c r="A665" s="7">
        <v>8</v>
      </c>
      <c r="C665" s="8" t="s">
        <v>192</v>
      </c>
      <c r="E665" s="7">
        <v>8</v>
      </c>
      <c r="F665" s="9"/>
      <c r="G665" s="109">
        <f>SUM(G663:G664)</f>
        <v>100.81</v>
      </c>
      <c r="H665" s="109">
        <f>SUM(H663:H664)</f>
        <v>7849896.5287999995</v>
      </c>
      <c r="I665" s="83"/>
      <c r="J665" s="109">
        <f>SUM(J663:J664)</f>
        <v>115.33971942349352</v>
      </c>
      <c r="K665" s="109">
        <f>SUM(K663:K664)</f>
        <v>9083411</v>
      </c>
    </row>
    <row r="666" spans="1:11">
      <c r="A666" s="7">
        <v>9</v>
      </c>
      <c r="C666" s="8"/>
      <c r="E666" s="7">
        <v>9</v>
      </c>
      <c r="F666" s="9"/>
      <c r="G666" s="109"/>
      <c r="H666" s="98"/>
      <c r="I666" s="28"/>
      <c r="J666" s="99"/>
      <c r="K666" s="98"/>
    </row>
    <row r="667" spans="1:11">
      <c r="A667" s="7">
        <v>10</v>
      </c>
      <c r="C667" s="8"/>
      <c r="E667" s="7">
        <v>10</v>
      </c>
      <c r="F667" s="9"/>
      <c r="G667" s="109"/>
      <c r="H667" s="98"/>
      <c r="I667" s="29"/>
      <c r="J667" s="99"/>
      <c r="K667" s="98"/>
    </row>
    <row r="668" spans="1:11">
      <c r="A668" s="7">
        <v>11</v>
      </c>
      <c r="C668" s="8" t="s">
        <v>174</v>
      </c>
      <c r="E668" s="7">
        <v>11</v>
      </c>
      <c r="G668" s="135">
        <v>15</v>
      </c>
      <c r="H668" s="135">
        <v>700055.3600000001</v>
      </c>
      <c r="I668" s="28"/>
      <c r="J668" s="136">
        <v>14.785937786405919</v>
      </c>
      <c r="K668" s="138">
        <v>690065</v>
      </c>
    </row>
    <row r="669" spans="1:11">
      <c r="A669" s="7">
        <v>12</v>
      </c>
      <c r="C669" s="8" t="s">
        <v>175</v>
      </c>
      <c r="E669" s="7">
        <v>12</v>
      </c>
      <c r="G669" s="110"/>
      <c r="H669" s="138">
        <v>280168.52339999995</v>
      </c>
      <c r="I669" s="29"/>
      <c r="J669" s="94"/>
      <c r="K669" s="138">
        <v>271914</v>
      </c>
    </row>
    <row r="670" spans="1:11">
      <c r="A670" s="7">
        <v>13</v>
      </c>
      <c r="C670" s="8" t="s">
        <v>193</v>
      </c>
      <c r="E670" s="7">
        <v>13</v>
      </c>
      <c r="F670" s="9"/>
      <c r="G670" s="109">
        <f>SUM(G668:G669)</f>
        <v>15</v>
      </c>
      <c r="H670" s="109">
        <f>SUM(H668:H669)</f>
        <v>980223.88340000005</v>
      </c>
      <c r="I670" s="83"/>
      <c r="J670" s="109">
        <f>SUM(J668:J669)</f>
        <v>14.785937786405919</v>
      </c>
      <c r="K670" s="109">
        <f>SUM(K668:K669)</f>
        <v>961979</v>
      </c>
    </row>
    <row r="671" spans="1:11">
      <c r="A671" s="7">
        <v>14</v>
      </c>
      <c r="E671" s="7">
        <v>14</v>
      </c>
      <c r="F671" s="9"/>
      <c r="G671" s="109"/>
      <c r="H671" s="98"/>
      <c r="I671" s="83"/>
      <c r="J671" s="99"/>
      <c r="K671" s="98"/>
    </row>
    <row r="672" spans="1:11">
      <c r="A672" s="7">
        <v>15</v>
      </c>
      <c r="C672" s="8" t="s">
        <v>177</v>
      </c>
      <c r="E672" s="7">
        <v>15</v>
      </c>
      <c r="F672" s="9"/>
      <c r="G672" s="109">
        <f>G665+G670</f>
        <v>115.81</v>
      </c>
      <c r="H672" s="109">
        <f>H665+H670</f>
        <v>8830120.4122000001</v>
      </c>
      <c r="I672" s="83"/>
      <c r="J672" s="109">
        <f>J665+J670</f>
        <v>130.12565720989943</v>
      </c>
      <c r="K672" s="109">
        <f>K665+K670</f>
        <v>10045390</v>
      </c>
    </row>
    <row r="673" spans="1:11">
      <c r="A673" s="7">
        <v>16</v>
      </c>
      <c r="E673" s="7">
        <v>16</v>
      </c>
      <c r="F673" s="9"/>
      <c r="G673" s="109"/>
      <c r="H673" s="98"/>
      <c r="I673" s="83"/>
      <c r="J673" s="99"/>
      <c r="K673" s="98"/>
    </row>
    <row r="674" spans="1:11" s="35" customFormat="1">
      <c r="A674" s="7">
        <v>17</v>
      </c>
      <c r="B674" s="130"/>
      <c r="C674" s="8" t="s">
        <v>178</v>
      </c>
      <c r="D674" s="130"/>
      <c r="E674" s="7">
        <v>17</v>
      </c>
      <c r="F674" s="9"/>
      <c r="G674" s="109"/>
      <c r="H674" s="137">
        <v>351546.96940000006</v>
      </c>
      <c r="I674" s="83"/>
      <c r="J674" s="99"/>
      <c r="K674" s="137">
        <v>230775</v>
      </c>
    </row>
    <row r="675" spans="1:11" s="35" customFormat="1">
      <c r="A675" s="7">
        <v>18</v>
      </c>
      <c r="B675" s="130"/>
      <c r="C675" s="8"/>
      <c r="D675" s="130"/>
      <c r="E675" s="7">
        <v>18</v>
      </c>
      <c r="F675" s="9"/>
      <c r="G675" s="109"/>
      <c r="H675" s="98"/>
      <c r="I675" s="83"/>
      <c r="J675" s="99"/>
      <c r="K675" s="98"/>
    </row>
    <row r="676" spans="1:11">
      <c r="A676" s="7">
        <v>19</v>
      </c>
      <c r="C676" s="8" t="s">
        <v>179</v>
      </c>
      <c r="E676" s="7">
        <v>19</v>
      </c>
      <c r="F676" s="9"/>
      <c r="G676" s="109"/>
      <c r="H676" s="137">
        <v>146471.01699999999</v>
      </c>
      <c r="I676" s="83"/>
      <c r="J676" s="99"/>
      <c r="K676" s="137"/>
    </row>
    <row r="677" spans="1:11">
      <c r="A677" s="7">
        <v>20</v>
      </c>
      <c r="C677" s="8" t="s">
        <v>180</v>
      </c>
      <c r="E677" s="7">
        <v>20</v>
      </c>
      <c r="F677" s="9"/>
      <c r="G677" s="109"/>
      <c r="H677" s="137">
        <v>2622077.3902799999</v>
      </c>
      <c r="I677" s="83"/>
      <c r="J677" s="99"/>
      <c r="K677" s="137">
        <v>2140352.75</v>
      </c>
    </row>
    <row r="678" spans="1:11">
      <c r="A678" s="7">
        <v>21</v>
      </c>
      <c r="C678" s="8"/>
      <c r="E678" s="7">
        <v>21</v>
      </c>
      <c r="F678" s="9"/>
      <c r="G678" s="109"/>
      <c r="H678" s="98"/>
      <c r="I678" s="83"/>
      <c r="J678" s="99"/>
      <c r="K678" s="98"/>
    </row>
    <row r="679" spans="1:11">
      <c r="A679" s="7">
        <v>22</v>
      </c>
      <c r="C679" s="8"/>
      <c r="E679" s="7">
        <v>22</v>
      </c>
      <c r="F679" s="9"/>
      <c r="G679" s="109"/>
      <c r="H679" s="98"/>
      <c r="I679" s="83"/>
      <c r="J679" s="99"/>
      <c r="K679" s="98"/>
    </row>
    <row r="680" spans="1:11">
      <c r="A680" s="7">
        <v>23</v>
      </c>
      <c r="C680" s="8" t="s">
        <v>194</v>
      </c>
      <c r="E680" s="7">
        <v>23</v>
      </c>
      <c r="F680" s="9"/>
      <c r="G680" s="109"/>
      <c r="H680" s="137"/>
      <c r="I680" s="83"/>
      <c r="J680" s="99"/>
      <c r="K680" s="137"/>
    </row>
    <row r="681" spans="1:11">
      <c r="A681" s="7">
        <v>24</v>
      </c>
      <c r="C681" s="8"/>
      <c r="E681" s="7">
        <v>24</v>
      </c>
      <c r="F681" s="9"/>
      <c r="G681" s="109"/>
      <c r="H681" s="98"/>
      <c r="I681" s="83"/>
      <c r="J681" s="99"/>
      <c r="K681" s="98"/>
    </row>
    <row r="682" spans="1:11">
      <c r="E682" s="34"/>
      <c r="F682" s="69" t="s">
        <v>6</v>
      </c>
      <c r="G682" s="20" t="s">
        <v>6</v>
      </c>
      <c r="H682" s="20" t="s">
        <v>6</v>
      </c>
      <c r="I682" s="69" t="s">
        <v>6</v>
      </c>
      <c r="J682" s="20" t="s">
        <v>6</v>
      </c>
      <c r="K682" s="20" t="s">
        <v>6</v>
      </c>
    </row>
    <row r="683" spans="1:11">
      <c r="A683" s="7">
        <v>25</v>
      </c>
      <c r="C683" s="8" t="s">
        <v>201</v>
      </c>
      <c r="E683" s="7">
        <v>25</v>
      </c>
      <c r="G683" s="94">
        <f>SUM(G672:G682)</f>
        <v>115.81</v>
      </c>
      <c r="H683" s="94">
        <f>ROUND(SUM(H672:H682),0)</f>
        <v>11950216</v>
      </c>
      <c r="I683" s="95"/>
      <c r="J683" s="94">
        <f>SUM(J672:J682)</f>
        <v>130.12565720989943</v>
      </c>
      <c r="K683" s="94">
        <f>ROUND(SUM(K672:K682),0)</f>
        <v>12416518</v>
      </c>
    </row>
    <row r="684" spans="1:11">
      <c r="E684" s="34"/>
      <c r="F684" s="69" t="s">
        <v>6</v>
      </c>
      <c r="G684" s="19" t="s">
        <v>6</v>
      </c>
      <c r="H684" s="20" t="s">
        <v>6</v>
      </c>
      <c r="I684" s="69" t="s">
        <v>6</v>
      </c>
      <c r="J684" s="19" t="s">
        <v>6</v>
      </c>
      <c r="K684" s="20" t="s">
        <v>6</v>
      </c>
    </row>
    <row r="685" spans="1:11">
      <c r="C685" s="130" t="s">
        <v>49</v>
      </c>
      <c r="E685" s="34"/>
      <c r="F685" s="69"/>
      <c r="G685" s="19"/>
      <c r="H685" s="20"/>
      <c r="I685" s="69"/>
      <c r="J685" s="19"/>
      <c r="K685" s="20"/>
    </row>
    <row r="687" spans="1:11">
      <c r="A687" s="8"/>
    </row>
    <row r="688" spans="1:11">
      <c r="A688" s="15" t="str">
        <f>$A$83</f>
        <v xml:space="preserve">Institution No.:  </v>
      </c>
      <c r="B688" s="35"/>
      <c r="C688" s="35"/>
      <c r="D688" s="35"/>
      <c r="E688" s="36"/>
      <c r="F688" s="35"/>
      <c r="G688" s="37"/>
      <c r="H688" s="38"/>
      <c r="I688" s="35"/>
      <c r="J688" s="37"/>
      <c r="K688" s="14" t="s">
        <v>202</v>
      </c>
    </row>
    <row r="689" spans="1:11">
      <c r="A689" s="257" t="s">
        <v>203</v>
      </c>
      <c r="B689" s="257"/>
      <c r="C689" s="257"/>
      <c r="D689" s="257"/>
      <c r="E689" s="257"/>
      <c r="F689" s="257"/>
      <c r="G689" s="257"/>
      <c r="H689" s="257"/>
      <c r="I689" s="257"/>
      <c r="J689" s="257"/>
      <c r="K689" s="257"/>
    </row>
    <row r="690" spans="1:11">
      <c r="A690" s="15" t="str">
        <f>$A$42</f>
        <v xml:space="preserve">NAME: </v>
      </c>
      <c r="C690" s="130" t="str">
        <f>$D$20</f>
        <v>University of Colorado</v>
      </c>
      <c r="F690" s="71"/>
      <c r="G690" s="65"/>
      <c r="H690" s="39"/>
      <c r="J690" s="13"/>
      <c r="K690" s="17" t="str">
        <f>$K$3</f>
        <v>Due Date: October 08, 2018</v>
      </c>
    </row>
    <row r="691" spans="1:11">
      <c r="A691" s="18" t="s">
        <v>6</v>
      </c>
      <c r="B691" s="18" t="s">
        <v>6</v>
      </c>
      <c r="C691" s="18" t="s">
        <v>6</v>
      </c>
      <c r="D691" s="18" t="s">
        <v>6</v>
      </c>
      <c r="E691" s="18" t="s">
        <v>6</v>
      </c>
      <c r="F691" s="18" t="s">
        <v>6</v>
      </c>
      <c r="G691" s="19" t="s">
        <v>6</v>
      </c>
      <c r="H691" s="20" t="s">
        <v>6</v>
      </c>
      <c r="I691" s="18" t="s">
        <v>6</v>
      </c>
      <c r="J691" s="19" t="s">
        <v>6</v>
      </c>
      <c r="K691" s="20" t="s">
        <v>6</v>
      </c>
    </row>
    <row r="692" spans="1:11">
      <c r="A692" s="21" t="s">
        <v>7</v>
      </c>
      <c r="E692" s="21" t="s">
        <v>7</v>
      </c>
      <c r="F692" s="22"/>
      <c r="G692" s="23"/>
      <c r="H692" s="24" t="str">
        <f>H655</f>
        <v>2017-18</v>
      </c>
      <c r="I692" s="22"/>
      <c r="J692" s="23"/>
      <c r="K692" s="24" t="str">
        <f>K655</f>
        <v>2018-19</v>
      </c>
    </row>
    <row r="693" spans="1:11">
      <c r="A693" s="21" t="s">
        <v>9</v>
      </c>
      <c r="C693" s="25" t="s">
        <v>51</v>
      </c>
      <c r="E693" s="21" t="s">
        <v>9</v>
      </c>
      <c r="F693" s="22"/>
      <c r="G693" s="23" t="s">
        <v>11</v>
      </c>
      <c r="H693" s="24" t="s">
        <v>12</v>
      </c>
      <c r="I693" s="22"/>
      <c r="J693" s="23" t="s">
        <v>11</v>
      </c>
      <c r="K693" s="24" t="s">
        <v>13</v>
      </c>
    </row>
    <row r="694" spans="1:11">
      <c r="A694" s="18" t="s">
        <v>6</v>
      </c>
      <c r="B694" s="18" t="s">
        <v>6</v>
      </c>
      <c r="C694" s="18" t="s">
        <v>6</v>
      </c>
      <c r="D694" s="18" t="s">
        <v>6</v>
      </c>
      <c r="E694" s="18" t="s">
        <v>6</v>
      </c>
      <c r="F694" s="18" t="s">
        <v>6</v>
      </c>
      <c r="G694" s="19" t="s">
        <v>6</v>
      </c>
      <c r="H694" s="20" t="s">
        <v>6</v>
      </c>
      <c r="I694" s="18" t="s">
        <v>6</v>
      </c>
      <c r="J694" s="19" t="s">
        <v>6</v>
      </c>
      <c r="K694" s="20" t="s">
        <v>6</v>
      </c>
    </row>
    <row r="695" spans="1:11">
      <c r="A695" s="112">
        <v>1</v>
      </c>
      <c r="B695" s="113"/>
      <c r="C695" s="113" t="s">
        <v>227</v>
      </c>
      <c r="D695" s="113"/>
      <c r="E695" s="112">
        <v>1</v>
      </c>
      <c r="F695" s="114"/>
      <c r="G695" s="115"/>
      <c r="H695" s="116"/>
      <c r="I695" s="117"/>
      <c r="J695" s="118"/>
      <c r="K695" s="119"/>
    </row>
    <row r="696" spans="1:11">
      <c r="A696" s="112">
        <v>2</v>
      </c>
      <c r="B696" s="113"/>
      <c r="C696" s="113" t="s">
        <v>227</v>
      </c>
      <c r="D696" s="113"/>
      <c r="E696" s="112">
        <v>2</v>
      </c>
      <c r="F696" s="114"/>
      <c r="G696" s="115"/>
      <c r="H696" s="116"/>
      <c r="I696" s="117"/>
      <c r="J696" s="118"/>
      <c r="K696" s="116"/>
    </row>
    <row r="697" spans="1:11">
      <c r="A697" s="112">
        <v>3</v>
      </c>
      <c r="B697" s="113"/>
      <c r="C697" s="113" t="s">
        <v>227</v>
      </c>
      <c r="D697" s="113"/>
      <c r="E697" s="112">
        <v>3</v>
      </c>
      <c r="F697" s="114"/>
      <c r="G697" s="115"/>
      <c r="H697" s="116"/>
      <c r="I697" s="117"/>
      <c r="J697" s="118"/>
      <c r="K697" s="116"/>
    </row>
    <row r="698" spans="1:11">
      <c r="A698" s="112">
        <v>4</v>
      </c>
      <c r="B698" s="113"/>
      <c r="C698" s="113" t="s">
        <v>227</v>
      </c>
      <c r="D698" s="113"/>
      <c r="E698" s="112">
        <v>4</v>
      </c>
      <c r="F698" s="114"/>
      <c r="G698" s="115"/>
      <c r="H698" s="116"/>
      <c r="I698" s="120"/>
      <c r="J698" s="118"/>
      <c r="K698" s="116"/>
    </row>
    <row r="699" spans="1:11">
      <c r="A699" s="112">
        <v>5</v>
      </c>
      <c r="B699" s="113"/>
      <c r="C699" s="113" t="s">
        <v>227</v>
      </c>
      <c r="D699" s="113"/>
      <c r="E699" s="112">
        <v>5</v>
      </c>
      <c r="F699" s="114"/>
      <c r="G699" s="118"/>
      <c r="H699" s="116"/>
      <c r="I699" s="120"/>
      <c r="J699" s="118"/>
      <c r="K699" s="116"/>
    </row>
    <row r="700" spans="1:11">
      <c r="A700" s="7">
        <v>6</v>
      </c>
      <c r="C700" s="8" t="s">
        <v>190</v>
      </c>
      <c r="E700" s="7">
        <v>6</v>
      </c>
      <c r="F700" s="9"/>
      <c r="G700" s="136">
        <v>132.1</v>
      </c>
      <c r="H700" s="137">
        <v>11698922.021399999</v>
      </c>
      <c r="I700" s="29"/>
      <c r="J700" s="136">
        <v>138.44438944002209</v>
      </c>
      <c r="K700" s="137">
        <v>11846322.189999999</v>
      </c>
    </row>
    <row r="701" spans="1:11">
      <c r="A701" s="7">
        <v>7</v>
      </c>
      <c r="C701" s="8" t="s">
        <v>191</v>
      </c>
      <c r="E701" s="7">
        <v>7</v>
      </c>
      <c r="F701" s="9"/>
      <c r="G701" s="99"/>
      <c r="H701" s="137">
        <v>4036422.7164999996</v>
      </c>
      <c r="I701" s="83"/>
      <c r="J701" s="99"/>
      <c r="K701" s="137">
        <v>4277320.7699999996</v>
      </c>
    </row>
    <row r="702" spans="1:11">
      <c r="A702" s="7">
        <v>8</v>
      </c>
      <c r="C702" s="8" t="s">
        <v>192</v>
      </c>
      <c r="E702" s="7">
        <v>8</v>
      </c>
      <c r="F702" s="9"/>
      <c r="G702" s="99">
        <f>SUM(G700:G701)</f>
        <v>132.1</v>
      </c>
      <c r="H702" s="99">
        <f>SUM(H700:H701)</f>
        <v>15735344.737899998</v>
      </c>
      <c r="I702" s="83"/>
      <c r="J702" s="109">
        <f>SUM(J700:J701)</f>
        <v>138.44438944002209</v>
      </c>
      <c r="K702" s="99">
        <f>SUM(K700:K701)</f>
        <v>16123642.959999999</v>
      </c>
    </row>
    <row r="703" spans="1:11">
      <c r="A703" s="7">
        <v>9</v>
      </c>
      <c r="C703" s="8"/>
      <c r="E703" s="7">
        <v>9</v>
      </c>
      <c r="F703" s="9"/>
      <c r="G703" s="109"/>
      <c r="H703" s="98"/>
      <c r="I703" s="28"/>
      <c r="J703" s="99"/>
      <c r="K703" s="98"/>
    </row>
    <row r="704" spans="1:11">
      <c r="A704" s="7">
        <v>10</v>
      </c>
      <c r="C704" s="8"/>
      <c r="E704" s="7">
        <v>10</v>
      </c>
      <c r="F704" s="9"/>
      <c r="G704" s="109"/>
      <c r="H704" s="98"/>
      <c r="I704" s="29"/>
      <c r="J704" s="99"/>
      <c r="K704" s="98"/>
    </row>
    <row r="705" spans="1:13">
      <c r="A705" s="7">
        <v>11</v>
      </c>
      <c r="C705" s="8" t="s">
        <v>174</v>
      </c>
      <c r="E705" s="7">
        <v>11</v>
      </c>
      <c r="G705" s="135">
        <v>13.279999999999998</v>
      </c>
      <c r="H705" s="135">
        <v>1257664.8831</v>
      </c>
      <c r="I705" s="28"/>
      <c r="J705" s="136">
        <v>5.2075922716013689</v>
      </c>
      <c r="K705" s="137">
        <v>667432.93000000005</v>
      </c>
      <c r="M705" s="167"/>
    </row>
    <row r="706" spans="1:13">
      <c r="A706" s="7">
        <v>12</v>
      </c>
      <c r="C706" s="8" t="s">
        <v>175</v>
      </c>
      <c r="E706" s="7">
        <v>12</v>
      </c>
      <c r="G706" s="110"/>
      <c r="H706" s="138">
        <v>455122.89580000006</v>
      </c>
      <c r="I706" s="29"/>
      <c r="J706" s="94"/>
      <c r="K706" s="137">
        <v>299594.93000000017</v>
      </c>
      <c r="M706" s="167"/>
    </row>
    <row r="707" spans="1:13">
      <c r="A707" s="7">
        <v>13</v>
      </c>
      <c r="C707" s="8" t="s">
        <v>193</v>
      </c>
      <c r="E707" s="7">
        <v>13</v>
      </c>
      <c r="F707" s="9"/>
      <c r="G707" s="99">
        <f>SUM(G705:G706)</f>
        <v>13.279999999999998</v>
      </c>
      <c r="H707" s="109">
        <f>SUM(H705:H706)</f>
        <v>1712787.7789</v>
      </c>
      <c r="I707" s="83"/>
      <c r="J707" s="109">
        <f>SUM(J705:J706)</f>
        <v>5.2075922716013689</v>
      </c>
      <c r="K707" s="99">
        <f>SUM(K705:K706)</f>
        <v>967027.86000000022</v>
      </c>
      <c r="L707" s="162"/>
      <c r="M707" s="162"/>
    </row>
    <row r="708" spans="1:13">
      <c r="A708" s="7">
        <v>14</v>
      </c>
      <c r="E708" s="7">
        <v>14</v>
      </c>
      <c r="F708" s="9"/>
      <c r="G708" s="99"/>
      <c r="H708" s="98"/>
      <c r="I708" s="83"/>
      <c r="J708" s="99"/>
      <c r="K708" s="98"/>
    </row>
    <row r="709" spans="1:13">
      <c r="A709" s="7">
        <v>15</v>
      </c>
      <c r="C709" s="8" t="s">
        <v>177</v>
      </c>
      <c r="E709" s="7">
        <v>15</v>
      </c>
      <c r="F709" s="9"/>
      <c r="G709" s="99">
        <f>G702+G707</f>
        <v>145.38</v>
      </c>
      <c r="H709" s="109">
        <f>H702+H707</f>
        <v>17448132.516799998</v>
      </c>
      <c r="I709" s="83"/>
      <c r="J709" s="109">
        <f>J702+J707</f>
        <v>143.65198171162345</v>
      </c>
      <c r="K709" s="99">
        <f>K702+K707</f>
        <v>17090670.82</v>
      </c>
    </row>
    <row r="710" spans="1:13">
      <c r="A710" s="7">
        <v>16</v>
      </c>
      <c r="E710" s="7">
        <v>16</v>
      </c>
      <c r="F710" s="9"/>
      <c r="G710" s="109"/>
      <c r="H710" s="98"/>
      <c r="I710" s="83"/>
      <c r="J710" s="99"/>
      <c r="K710" s="98"/>
    </row>
    <row r="711" spans="1:13" s="35" customFormat="1">
      <c r="A711" s="7">
        <v>17</v>
      </c>
      <c r="B711" s="130"/>
      <c r="C711" s="8" t="s">
        <v>178</v>
      </c>
      <c r="D711" s="130"/>
      <c r="E711" s="7">
        <v>17</v>
      </c>
      <c r="F711" s="9"/>
      <c r="G711" s="109"/>
      <c r="H711" s="137">
        <v>174626.7684</v>
      </c>
      <c r="I711" s="83"/>
      <c r="J711" s="99"/>
      <c r="K711" s="137">
        <v>179547.69999999998</v>
      </c>
    </row>
    <row r="712" spans="1:13" s="35" customFormat="1">
      <c r="A712" s="7">
        <v>18</v>
      </c>
      <c r="B712" s="130"/>
      <c r="C712" s="8"/>
      <c r="D712" s="130"/>
      <c r="E712" s="7">
        <v>18</v>
      </c>
      <c r="F712" s="9"/>
      <c r="G712" s="109"/>
      <c r="H712" s="98"/>
      <c r="I712" s="83"/>
      <c r="J712" s="99"/>
      <c r="K712" s="98"/>
    </row>
    <row r="713" spans="1:13">
      <c r="A713" s="7">
        <v>19</v>
      </c>
      <c r="C713" s="8" t="s">
        <v>179</v>
      </c>
      <c r="E713" s="7">
        <v>19</v>
      </c>
      <c r="F713" s="9"/>
      <c r="G713" s="109"/>
      <c r="H713" s="137">
        <v>105918.46410000003</v>
      </c>
      <c r="I713" s="83"/>
      <c r="J713" s="99"/>
      <c r="K713" s="137"/>
    </row>
    <row r="714" spans="1:13">
      <c r="A714" s="7">
        <v>20</v>
      </c>
      <c r="C714" s="8" t="s">
        <v>180</v>
      </c>
      <c r="E714" s="7">
        <v>20</v>
      </c>
      <c r="F714" s="9"/>
      <c r="G714" s="109"/>
      <c r="H714" s="137">
        <v>7036211.4901599996</v>
      </c>
      <c r="I714" s="83"/>
      <c r="J714" s="99"/>
      <c r="K714" s="137">
        <v>7805781.7000000011</v>
      </c>
    </row>
    <row r="715" spans="1:13">
      <c r="A715" s="7">
        <v>21</v>
      </c>
      <c r="C715" s="8"/>
      <c r="E715" s="7">
        <v>21</v>
      </c>
      <c r="F715" s="9"/>
      <c r="G715" s="109"/>
      <c r="H715" s="98"/>
      <c r="I715" s="83"/>
      <c r="J715" s="99"/>
      <c r="K715" s="98"/>
    </row>
    <row r="716" spans="1:13">
      <c r="A716" s="7">
        <v>22</v>
      </c>
      <c r="C716" s="8"/>
      <c r="E716" s="7">
        <v>22</v>
      </c>
      <c r="F716" s="9"/>
      <c r="G716" s="109"/>
      <c r="H716" s="98"/>
      <c r="I716" s="83"/>
      <c r="J716" s="99"/>
      <c r="K716" s="98"/>
    </row>
    <row r="717" spans="1:13">
      <c r="A717" s="7">
        <v>23</v>
      </c>
      <c r="C717" s="8" t="s">
        <v>194</v>
      </c>
      <c r="E717" s="7">
        <v>23</v>
      </c>
      <c r="F717" s="9"/>
      <c r="G717" s="109"/>
      <c r="H717" s="137">
        <v>69284.096399999995</v>
      </c>
      <c r="I717" s="83"/>
      <c r="J717" s="99"/>
      <c r="K717" s="137"/>
    </row>
    <row r="718" spans="1:13">
      <c r="A718" s="7">
        <v>24</v>
      </c>
      <c r="C718" s="8"/>
      <c r="E718" s="7">
        <v>24</v>
      </c>
      <c r="F718" s="9"/>
      <c r="G718" s="109"/>
      <c r="H718" s="98"/>
      <c r="I718" s="83"/>
      <c r="J718" s="99"/>
      <c r="K718" s="98"/>
    </row>
    <row r="719" spans="1:13">
      <c r="E719" s="34"/>
      <c r="F719" s="69" t="s">
        <v>6</v>
      </c>
      <c r="G719" s="20" t="s">
        <v>6</v>
      </c>
      <c r="H719" s="20" t="s">
        <v>6</v>
      </c>
      <c r="I719" s="69" t="s">
        <v>6</v>
      </c>
      <c r="J719" s="20" t="s">
        <v>6</v>
      </c>
      <c r="K719" s="20" t="s">
        <v>6</v>
      </c>
    </row>
    <row r="720" spans="1:13">
      <c r="A720" s="7">
        <v>25</v>
      </c>
      <c r="C720" s="8" t="s">
        <v>204</v>
      </c>
      <c r="E720" s="7">
        <v>25</v>
      </c>
      <c r="G720" s="94">
        <f>SUM(G709:G719)</f>
        <v>145.38</v>
      </c>
      <c r="H720" s="94">
        <f>ROUND(SUM(H709:H719),0)</f>
        <v>24834173</v>
      </c>
      <c r="I720" s="95"/>
      <c r="J720" s="94">
        <f>SUM(J709:J719)</f>
        <v>143.65198171162345</v>
      </c>
      <c r="K720" s="94">
        <f>ROUND(SUM(K709:K719),0)</f>
        <v>25076000</v>
      </c>
    </row>
    <row r="721" spans="1:11">
      <c r="E721" s="34"/>
      <c r="F721" s="69" t="s">
        <v>6</v>
      </c>
      <c r="G721" s="19" t="s">
        <v>6</v>
      </c>
      <c r="H721" s="20" t="s">
        <v>6</v>
      </c>
      <c r="I721" s="69" t="s">
        <v>6</v>
      </c>
      <c r="J721" s="19" t="s">
        <v>6</v>
      </c>
      <c r="K721" s="20" t="s">
        <v>6</v>
      </c>
    </row>
    <row r="722" spans="1:11">
      <c r="C722" s="130" t="s">
        <v>49</v>
      </c>
    </row>
    <row r="725" spans="1:11">
      <c r="A725" s="15" t="str">
        <f>$A$83</f>
        <v xml:space="preserve">Institution No.:  </v>
      </c>
      <c r="B725" s="35"/>
      <c r="C725" s="35"/>
      <c r="D725" s="35"/>
      <c r="E725" s="36"/>
      <c r="F725" s="35"/>
      <c r="G725" s="37"/>
      <c r="H725" s="38"/>
      <c r="I725" s="35"/>
      <c r="J725" s="37"/>
      <c r="K725" s="14" t="s">
        <v>205</v>
      </c>
    </row>
    <row r="726" spans="1:11">
      <c r="A726" s="257" t="s">
        <v>206</v>
      </c>
      <c r="B726" s="257"/>
      <c r="C726" s="257"/>
      <c r="D726" s="257"/>
      <c r="E726" s="257"/>
      <c r="F726" s="257"/>
      <c r="G726" s="257"/>
      <c r="H726" s="257"/>
      <c r="I726" s="257"/>
      <c r="J726" s="257"/>
      <c r="K726" s="257"/>
    </row>
    <row r="727" spans="1:11">
      <c r="A727" s="15" t="str">
        <f>$A$42</f>
        <v xml:space="preserve">NAME: </v>
      </c>
      <c r="C727" s="130" t="str">
        <f>$D$20</f>
        <v>University of Colorado</v>
      </c>
      <c r="F727" s="71"/>
      <c r="G727" s="65"/>
      <c r="H727" s="66"/>
      <c r="J727" s="13"/>
      <c r="K727" s="17" t="str">
        <f>$K$3</f>
        <v>Due Date: October 08, 2018</v>
      </c>
    </row>
    <row r="728" spans="1:11">
      <c r="A728" s="18" t="s">
        <v>6</v>
      </c>
      <c r="B728" s="18" t="s">
        <v>6</v>
      </c>
      <c r="C728" s="18" t="s">
        <v>6</v>
      </c>
      <c r="D728" s="18" t="s">
        <v>6</v>
      </c>
      <c r="E728" s="18" t="s">
        <v>6</v>
      </c>
      <c r="F728" s="18" t="s">
        <v>6</v>
      </c>
      <c r="G728" s="19" t="s">
        <v>6</v>
      </c>
      <c r="H728" s="20" t="s">
        <v>6</v>
      </c>
      <c r="I728" s="18" t="s">
        <v>6</v>
      </c>
      <c r="J728" s="19" t="s">
        <v>6</v>
      </c>
      <c r="K728" s="20" t="s">
        <v>6</v>
      </c>
    </row>
    <row r="729" spans="1:11">
      <c r="A729" s="21" t="s">
        <v>7</v>
      </c>
      <c r="E729" s="21" t="s">
        <v>7</v>
      </c>
      <c r="F729" s="22"/>
      <c r="G729" s="23"/>
      <c r="H729" s="24" t="str">
        <f>H692</f>
        <v>2017-18</v>
      </c>
      <c r="I729" s="22"/>
      <c r="J729" s="23"/>
      <c r="K729" s="24" t="str">
        <f>K692</f>
        <v>2018-19</v>
      </c>
    </row>
    <row r="730" spans="1:11">
      <c r="A730" s="21" t="s">
        <v>9</v>
      </c>
      <c r="C730" s="25" t="s">
        <v>51</v>
      </c>
      <c r="E730" s="21" t="s">
        <v>9</v>
      </c>
      <c r="F730" s="22"/>
      <c r="G730" s="23" t="s">
        <v>11</v>
      </c>
      <c r="H730" s="24" t="s">
        <v>12</v>
      </c>
      <c r="I730" s="22"/>
      <c r="J730" s="23" t="s">
        <v>11</v>
      </c>
      <c r="K730" s="24" t="s">
        <v>13</v>
      </c>
    </row>
    <row r="731" spans="1:11">
      <c r="A731" s="18" t="s">
        <v>6</v>
      </c>
      <c r="B731" s="18" t="s">
        <v>6</v>
      </c>
      <c r="C731" s="18" t="s">
        <v>6</v>
      </c>
      <c r="D731" s="18" t="s">
        <v>6</v>
      </c>
      <c r="E731" s="18" t="s">
        <v>6</v>
      </c>
      <c r="F731" s="18" t="s">
        <v>6</v>
      </c>
      <c r="G731" s="19"/>
      <c r="H731" s="20"/>
      <c r="I731" s="18"/>
      <c r="J731" s="19"/>
      <c r="K731" s="20"/>
    </row>
    <row r="732" spans="1:11">
      <c r="A732" s="112">
        <v>1</v>
      </c>
      <c r="B732" s="113"/>
      <c r="C732" s="113" t="s">
        <v>227</v>
      </c>
      <c r="D732" s="113"/>
      <c r="E732" s="112">
        <v>1</v>
      </c>
      <c r="F732" s="114"/>
      <c r="G732" s="115"/>
      <c r="H732" s="116"/>
      <c r="I732" s="117"/>
      <c r="J732" s="118"/>
      <c r="K732" s="119"/>
    </row>
    <row r="733" spans="1:11">
      <c r="A733" s="112">
        <v>2</v>
      </c>
      <c r="B733" s="113"/>
      <c r="C733" s="113" t="s">
        <v>227</v>
      </c>
      <c r="D733" s="113"/>
      <c r="E733" s="112">
        <v>2</v>
      </c>
      <c r="F733" s="114"/>
      <c r="G733" s="115"/>
      <c r="H733" s="116"/>
      <c r="I733" s="117"/>
      <c r="J733" s="118"/>
      <c r="K733" s="116"/>
    </row>
    <row r="734" spans="1:11">
      <c r="A734" s="112">
        <v>3</v>
      </c>
      <c r="B734" s="113"/>
      <c r="C734" s="113" t="s">
        <v>227</v>
      </c>
      <c r="D734" s="113"/>
      <c r="E734" s="112">
        <v>3</v>
      </c>
      <c r="F734" s="114"/>
      <c r="G734" s="115"/>
      <c r="H734" s="116"/>
      <c r="I734" s="117"/>
      <c r="J734" s="118"/>
      <c r="K734" s="116"/>
    </row>
    <row r="735" spans="1:11">
      <c r="A735" s="112">
        <v>4</v>
      </c>
      <c r="B735" s="113"/>
      <c r="C735" s="113" t="s">
        <v>227</v>
      </c>
      <c r="D735" s="113"/>
      <c r="E735" s="112">
        <v>4</v>
      </c>
      <c r="F735" s="114"/>
      <c r="G735" s="115"/>
      <c r="H735" s="116"/>
      <c r="I735" s="120"/>
      <c r="J735" s="118"/>
      <c r="K735" s="116"/>
    </row>
    <row r="736" spans="1:11">
      <c r="A736" s="112">
        <v>5</v>
      </c>
      <c r="B736" s="113"/>
      <c r="C736" s="113" t="s">
        <v>227</v>
      </c>
      <c r="D736" s="113"/>
      <c r="E736" s="112">
        <v>5</v>
      </c>
      <c r="F736" s="114"/>
      <c r="G736" s="115"/>
      <c r="H736" s="116"/>
      <c r="I736" s="120"/>
      <c r="J736" s="118"/>
      <c r="K736" s="116"/>
    </row>
    <row r="737" spans="1:13">
      <c r="A737" s="7">
        <v>6</v>
      </c>
      <c r="C737" s="8" t="s">
        <v>190</v>
      </c>
      <c r="E737" s="7">
        <v>6</v>
      </c>
      <c r="F737" s="9"/>
      <c r="G737" s="146">
        <v>13.510000000000002</v>
      </c>
      <c r="H737" s="137">
        <v>814130.25760000013</v>
      </c>
      <c r="I737" s="29"/>
      <c r="J737" s="136">
        <v>17.368945050618152</v>
      </c>
      <c r="K737" s="137">
        <v>1046675.3300000001</v>
      </c>
    </row>
    <row r="738" spans="1:13">
      <c r="A738" s="7">
        <v>7</v>
      </c>
      <c r="C738" s="8" t="s">
        <v>191</v>
      </c>
      <c r="E738" s="7">
        <v>7</v>
      </c>
      <c r="F738" s="9"/>
      <c r="G738" s="109"/>
      <c r="H738" s="137">
        <v>274698.29300000006</v>
      </c>
      <c r="I738" s="83"/>
      <c r="J738" s="99"/>
      <c r="K738" s="137">
        <v>595505.85</v>
      </c>
    </row>
    <row r="739" spans="1:13">
      <c r="A739" s="7">
        <v>8</v>
      </c>
      <c r="C739" s="8" t="s">
        <v>192</v>
      </c>
      <c r="E739" s="7">
        <v>8</v>
      </c>
      <c r="F739" s="9"/>
      <c r="G739" s="109">
        <f>SUM(G737:G738)</f>
        <v>13.510000000000002</v>
      </c>
      <c r="H739" s="99">
        <f>SUM(H737:H738)</f>
        <v>1088828.5506000002</v>
      </c>
      <c r="I739" s="83"/>
      <c r="J739" s="109">
        <f>SUM(J737:J738)</f>
        <v>17.368945050618152</v>
      </c>
      <c r="K739" s="99">
        <f>SUM(K737:K738)</f>
        <v>1642181.1800000002</v>
      </c>
    </row>
    <row r="740" spans="1:13">
      <c r="A740" s="7">
        <v>9</v>
      </c>
      <c r="C740" s="8"/>
      <c r="E740" s="7">
        <v>9</v>
      </c>
      <c r="F740" s="9"/>
      <c r="G740" s="109"/>
      <c r="H740" s="98"/>
      <c r="I740" s="28"/>
      <c r="J740" s="99"/>
      <c r="K740" s="98"/>
    </row>
    <row r="741" spans="1:13">
      <c r="A741" s="7">
        <v>10</v>
      </c>
      <c r="C741" s="8"/>
      <c r="E741" s="7">
        <v>10</v>
      </c>
      <c r="F741" s="9"/>
      <c r="G741" s="109"/>
      <c r="H741" s="98"/>
      <c r="I741" s="29"/>
      <c r="J741" s="99"/>
      <c r="K741" s="98"/>
    </row>
    <row r="742" spans="1:13">
      <c r="A742" s="7">
        <v>11</v>
      </c>
      <c r="C742" s="8" t="s">
        <v>174</v>
      </c>
      <c r="E742" s="7">
        <v>11</v>
      </c>
      <c r="G742" s="135">
        <v>23.51</v>
      </c>
      <c r="H742" s="135">
        <v>719905.61640000029</v>
      </c>
      <c r="I742" s="28"/>
      <c r="J742" s="136">
        <v>24.215298860529899</v>
      </c>
      <c r="K742" s="138">
        <v>741502.75</v>
      </c>
      <c r="L742" s="167"/>
      <c r="M742" s="167"/>
    </row>
    <row r="743" spans="1:13">
      <c r="A743" s="7">
        <v>12</v>
      </c>
      <c r="C743" s="8" t="s">
        <v>175</v>
      </c>
      <c r="E743" s="7">
        <v>12</v>
      </c>
      <c r="G743" s="110"/>
      <c r="H743" s="138">
        <v>400792.12360000017</v>
      </c>
      <c r="I743" s="29"/>
      <c r="J743" s="94"/>
      <c r="K743" s="138">
        <v>412815.89</v>
      </c>
      <c r="M743" s="167"/>
    </row>
    <row r="744" spans="1:13">
      <c r="A744" s="7">
        <v>13</v>
      </c>
      <c r="C744" s="8" t="s">
        <v>193</v>
      </c>
      <c r="E744" s="7">
        <v>13</v>
      </c>
      <c r="F744" s="9"/>
      <c r="G744" s="109">
        <f>SUM(G742:G743)</f>
        <v>23.51</v>
      </c>
      <c r="H744" s="99">
        <f>SUM(H742:H743)</f>
        <v>1120697.7400000005</v>
      </c>
      <c r="I744" s="83"/>
      <c r="J744" s="109">
        <f>SUM(J742:J743)</f>
        <v>24.215298860529899</v>
      </c>
      <c r="K744" s="109">
        <f>SUM(K742:K743)</f>
        <v>1154318.6400000001</v>
      </c>
      <c r="M744" s="167"/>
    </row>
    <row r="745" spans="1:13">
      <c r="A745" s="7">
        <v>14</v>
      </c>
      <c r="E745" s="7">
        <v>14</v>
      </c>
      <c r="F745" s="9"/>
      <c r="G745" s="109"/>
      <c r="H745" s="98"/>
      <c r="I745" s="83"/>
      <c r="J745" s="99"/>
      <c r="K745" s="98"/>
      <c r="M745" s="167"/>
    </row>
    <row r="746" spans="1:13" ht="24.75" customHeight="1">
      <c r="A746" s="7">
        <v>15</v>
      </c>
      <c r="C746" s="8" t="s">
        <v>177</v>
      </c>
      <c r="E746" s="7">
        <v>15</v>
      </c>
      <c r="F746" s="9"/>
      <c r="G746" s="109">
        <f>G739+G744</f>
        <v>37.020000000000003</v>
      </c>
      <c r="H746" s="109">
        <f>H739+H744</f>
        <v>2209526.2906000009</v>
      </c>
      <c r="I746" s="83"/>
      <c r="J746" s="109">
        <f>J739+J744</f>
        <v>41.58424391114805</v>
      </c>
      <c r="K746" s="109">
        <f>K739+K744</f>
        <v>2796499.8200000003</v>
      </c>
    </row>
    <row r="747" spans="1:13" s="80" customFormat="1">
      <c r="A747" s="7">
        <v>16</v>
      </c>
      <c r="B747" s="130"/>
      <c r="C747" s="130"/>
      <c r="D747" s="130"/>
      <c r="E747" s="7">
        <v>16</v>
      </c>
      <c r="F747" s="9"/>
      <c r="G747" s="109"/>
      <c r="H747" s="98"/>
      <c r="I747" s="83"/>
      <c r="J747" s="99"/>
      <c r="K747" s="98"/>
    </row>
    <row r="748" spans="1:13">
      <c r="A748" s="7">
        <v>17</v>
      </c>
      <c r="C748" s="8" t="s">
        <v>178</v>
      </c>
      <c r="E748" s="7">
        <v>17</v>
      </c>
      <c r="F748" s="9"/>
      <c r="G748" s="109"/>
      <c r="H748" s="137">
        <v>20442.413600000003</v>
      </c>
      <c r="I748" s="83"/>
      <c r="J748" s="99"/>
      <c r="K748" s="137">
        <v>4044.35</v>
      </c>
    </row>
    <row r="749" spans="1:13">
      <c r="A749" s="7">
        <v>18</v>
      </c>
      <c r="C749" s="8"/>
      <c r="E749" s="7">
        <v>18</v>
      </c>
      <c r="F749" s="9"/>
      <c r="G749" s="109"/>
      <c r="H749" s="98"/>
      <c r="I749" s="83"/>
      <c r="J749" s="99"/>
      <c r="K749" s="98"/>
    </row>
    <row r="750" spans="1:13" s="35" customFormat="1">
      <c r="A750" s="7">
        <v>19</v>
      </c>
      <c r="B750" s="130"/>
      <c r="C750" s="8" t="s">
        <v>179</v>
      </c>
      <c r="D750" s="130"/>
      <c r="E750" s="7">
        <v>19</v>
      </c>
      <c r="F750" s="9"/>
      <c r="G750" s="109"/>
      <c r="H750" s="137">
        <v>11184.373</v>
      </c>
      <c r="I750" s="83"/>
      <c r="J750" s="99"/>
      <c r="K750" s="137">
        <v>2944.2</v>
      </c>
    </row>
    <row r="751" spans="1:13" s="35" customFormat="1">
      <c r="A751" s="7">
        <v>20</v>
      </c>
      <c r="B751" s="130"/>
      <c r="C751" s="8" t="s">
        <v>180</v>
      </c>
      <c r="D751" s="130"/>
      <c r="E751" s="7">
        <v>20</v>
      </c>
      <c r="F751" s="9"/>
      <c r="G751" s="109"/>
      <c r="H751" s="137">
        <v>8483309.3414799888</v>
      </c>
      <c r="I751" s="83"/>
      <c r="J751" s="99"/>
      <c r="K751" s="137">
        <v>8334425.3300000001</v>
      </c>
    </row>
    <row r="752" spans="1:13">
      <c r="A752" s="7">
        <v>21</v>
      </c>
      <c r="C752" s="8" t="s">
        <v>225</v>
      </c>
      <c r="E752" s="7">
        <v>21</v>
      </c>
      <c r="F752" s="9"/>
      <c r="G752" s="109"/>
      <c r="H752" s="137">
        <v>525593.58048</v>
      </c>
      <c r="I752" s="83"/>
      <c r="J752" s="99"/>
      <c r="K752" s="137">
        <v>525593.76</v>
      </c>
      <c r="L752" s="162"/>
    </row>
    <row r="753" spans="1:11">
      <c r="A753" s="7">
        <v>22</v>
      </c>
      <c r="C753" s="211"/>
      <c r="E753" s="7">
        <v>22</v>
      </c>
      <c r="F753" s="9"/>
      <c r="G753" s="109"/>
      <c r="H753" s="98"/>
      <c r="I753" s="83"/>
      <c r="J753" s="99"/>
      <c r="K753" s="98"/>
    </row>
    <row r="754" spans="1:11">
      <c r="A754" s="7">
        <v>23</v>
      </c>
      <c r="C754" s="8" t="s">
        <v>194</v>
      </c>
      <c r="E754" s="7">
        <v>23</v>
      </c>
      <c r="F754" s="9"/>
      <c r="G754" s="109"/>
      <c r="H754" s="137">
        <v>1064.0000000000002</v>
      </c>
      <c r="I754" s="83"/>
      <c r="J754" s="99"/>
      <c r="K754" s="137"/>
    </row>
    <row r="755" spans="1:11">
      <c r="A755" s="7">
        <v>24</v>
      </c>
      <c r="C755" s="8"/>
      <c r="E755" s="7">
        <v>24</v>
      </c>
      <c r="F755" s="9"/>
      <c r="G755" s="109"/>
      <c r="H755" s="98"/>
      <c r="I755" s="83"/>
      <c r="J755" s="99"/>
      <c r="K755" s="98"/>
    </row>
    <row r="756" spans="1:11">
      <c r="E756" s="34"/>
      <c r="F756" s="69" t="s">
        <v>6</v>
      </c>
      <c r="G756" s="20" t="s">
        <v>6</v>
      </c>
      <c r="H756" s="20" t="s">
        <v>6</v>
      </c>
      <c r="I756" s="69" t="s">
        <v>6</v>
      </c>
      <c r="J756" s="20" t="s">
        <v>6</v>
      </c>
      <c r="K756" s="20" t="s">
        <v>6</v>
      </c>
    </row>
    <row r="757" spans="1:11">
      <c r="A757" s="7">
        <v>25</v>
      </c>
      <c r="C757" s="8" t="s">
        <v>207</v>
      </c>
      <c r="E757" s="7">
        <v>25</v>
      </c>
      <c r="G757" s="94">
        <f>SUM(G746:G756)</f>
        <v>37.020000000000003</v>
      </c>
      <c r="H757" s="94">
        <f>SUM(H746:H756)</f>
        <v>11251119.99915999</v>
      </c>
      <c r="I757" s="95"/>
      <c r="J757" s="94">
        <f>SUM(J746:J756)</f>
        <v>41.58424391114805</v>
      </c>
      <c r="K757" s="94">
        <f>ROUND(SUM(K746:K756),0)</f>
        <v>11663507</v>
      </c>
    </row>
    <row r="758" spans="1:11">
      <c r="E758" s="34"/>
      <c r="F758" s="69" t="s">
        <v>6</v>
      </c>
      <c r="G758" s="19" t="s">
        <v>6</v>
      </c>
      <c r="H758" s="20" t="s">
        <v>6</v>
      </c>
      <c r="I758" s="69" t="s">
        <v>6</v>
      </c>
      <c r="J758" s="19" t="s">
        <v>6</v>
      </c>
      <c r="K758" s="20" t="s">
        <v>6</v>
      </c>
    </row>
    <row r="759" spans="1:11">
      <c r="C759" s="130" t="s">
        <v>49</v>
      </c>
      <c r="E759" s="34"/>
      <c r="F759" s="69"/>
      <c r="G759" s="19"/>
      <c r="H759" s="20"/>
      <c r="I759" s="69"/>
      <c r="J759" s="19"/>
      <c r="K759" s="20"/>
    </row>
    <row r="761" spans="1:11">
      <c r="A761" s="8"/>
    </row>
    <row r="762" spans="1:11">
      <c r="A762" s="15" t="str">
        <f>$A$83</f>
        <v xml:space="preserve">Institution No.:  </v>
      </c>
      <c r="B762" s="35"/>
      <c r="C762" s="35"/>
      <c r="D762" s="35"/>
      <c r="E762" s="36"/>
      <c r="F762" s="35"/>
      <c r="G762" s="37"/>
      <c r="H762" s="38"/>
      <c r="I762" s="35"/>
      <c r="J762" s="37"/>
      <c r="K762" s="14" t="s">
        <v>208</v>
      </c>
    </row>
    <row r="763" spans="1:11">
      <c r="A763" s="257" t="s">
        <v>209</v>
      </c>
      <c r="B763" s="257"/>
      <c r="C763" s="257"/>
      <c r="D763" s="257"/>
      <c r="E763" s="257"/>
      <c r="F763" s="257"/>
      <c r="G763" s="257"/>
      <c r="H763" s="257"/>
      <c r="I763" s="257"/>
      <c r="J763" s="257"/>
      <c r="K763" s="257"/>
    </row>
    <row r="764" spans="1:11">
      <c r="A764" s="15" t="str">
        <f>$A$42</f>
        <v xml:space="preserve">NAME: </v>
      </c>
      <c r="C764" s="130" t="str">
        <f>$D$20</f>
        <v>University of Colorado</v>
      </c>
      <c r="F764" s="71"/>
      <c r="G764" s="65"/>
      <c r="H764" s="66"/>
      <c r="J764" s="13"/>
      <c r="K764" s="17" t="str">
        <f>$K$3</f>
        <v>Due Date: October 08, 2018</v>
      </c>
    </row>
    <row r="765" spans="1:11">
      <c r="A765" s="18" t="s">
        <v>6</v>
      </c>
      <c r="B765" s="18" t="s">
        <v>6</v>
      </c>
      <c r="C765" s="18" t="s">
        <v>6</v>
      </c>
      <c r="D765" s="18" t="s">
        <v>6</v>
      </c>
      <c r="E765" s="18" t="s">
        <v>6</v>
      </c>
      <c r="F765" s="18" t="s">
        <v>6</v>
      </c>
      <c r="G765" s="19" t="s">
        <v>6</v>
      </c>
      <c r="H765" s="20" t="s">
        <v>6</v>
      </c>
      <c r="I765" s="18" t="s">
        <v>6</v>
      </c>
      <c r="J765" s="19" t="s">
        <v>6</v>
      </c>
      <c r="K765" s="20" t="s">
        <v>6</v>
      </c>
    </row>
    <row r="766" spans="1:11">
      <c r="A766" s="21" t="s">
        <v>7</v>
      </c>
      <c r="E766" s="21" t="s">
        <v>7</v>
      </c>
      <c r="F766" s="22"/>
      <c r="G766" s="23"/>
      <c r="H766" s="24" t="str">
        <f>+H729</f>
        <v>2017-18</v>
      </c>
      <c r="I766" s="22"/>
      <c r="J766" s="23"/>
      <c r="K766" s="24" t="str">
        <f>+K729</f>
        <v>2018-19</v>
      </c>
    </row>
    <row r="767" spans="1:11">
      <c r="A767" s="21" t="s">
        <v>9</v>
      </c>
      <c r="C767" s="25" t="s">
        <v>51</v>
      </c>
      <c r="E767" s="21" t="s">
        <v>9</v>
      </c>
      <c r="G767" s="13"/>
      <c r="H767" s="24" t="s">
        <v>12</v>
      </c>
      <c r="J767" s="13"/>
      <c r="K767" s="24" t="s">
        <v>13</v>
      </c>
    </row>
    <row r="768" spans="1:11">
      <c r="A768" s="18" t="s">
        <v>6</v>
      </c>
      <c r="B768" s="18" t="s">
        <v>6</v>
      </c>
      <c r="C768" s="18" t="s">
        <v>6</v>
      </c>
      <c r="D768" s="18" t="s">
        <v>6</v>
      </c>
      <c r="E768" s="18" t="s">
        <v>6</v>
      </c>
      <c r="F768" s="18" t="s">
        <v>6</v>
      </c>
      <c r="G768" s="19" t="s">
        <v>6</v>
      </c>
      <c r="H768" s="20" t="s">
        <v>6</v>
      </c>
      <c r="I768" s="18" t="s">
        <v>6</v>
      </c>
      <c r="J768" s="19" t="s">
        <v>6</v>
      </c>
      <c r="K768" s="20" t="s">
        <v>6</v>
      </c>
    </row>
    <row r="769" spans="1:16">
      <c r="A769" s="7">
        <v>1</v>
      </c>
      <c r="C769" s="8" t="s">
        <v>210</v>
      </c>
      <c r="E769" s="7">
        <v>1</v>
      </c>
      <c r="F769" s="9"/>
      <c r="G769" s="105"/>
      <c r="H769" s="145">
        <v>11388597.52</v>
      </c>
      <c r="I769" s="105"/>
      <c r="J769" s="105"/>
      <c r="K769" s="145">
        <v>10816818</v>
      </c>
    </row>
    <row r="770" spans="1:16">
      <c r="A770" s="7">
        <f t="shared" ref="A770:A787" si="4">(A769+1)</f>
        <v>2</v>
      </c>
      <c r="C770" s="9"/>
      <c r="E770" s="7">
        <f t="shared" ref="E770:E787" si="5">(E769+1)</f>
        <v>2</v>
      </c>
      <c r="F770" s="9"/>
      <c r="G770" s="10"/>
      <c r="H770" s="11"/>
      <c r="I770" s="9"/>
      <c r="J770" s="10"/>
      <c r="K770" s="11"/>
    </row>
    <row r="771" spans="1:16">
      <c r="A771" s="7">
        <f t="shared" si="4"/>
        <v>3</v>
      </c>
      <c r="C771" s="9"/>
      <c r="E771" s="7">
        <f t="shared" si="5"/>
        <v>3</v>
      </c>
      <c r="F771" s="9"/>
      <c r="G771" s="10"/>
      <c r="H771" s="11"/>
      <c r="I771" s="9"/>
      <c r="J771" s="10"/>
      <c r="K771" s="11"/>
      <c r="P771" s="130" t="s">
        <v>38</v>
      </c>
    </row>
    <row r="772" spans="1:16">
      <c r="A772" s="7">
        <f t="shared" si="4"/>
        <v>4</v>
      </c>
      <c r="C772" s="9"/>
      <c r="E772" s="7">
        <f t="shared" si="5"/>
        <v>4</v>
      </c>
      <c r="F772" s="9"/>
      <c r="G772" s="10"/>
      <c r="H772" s="11"/>
      <c r="I772" s="9"/>
      <c r="J772" s="10"/>
      <c r="K772" s="11"/>
    </row>
    <row r="773" spans="1:16">
      <c r="A773" s="7">
        <f t="shared" si="4"/>
        <v>5</v>
      </c>
      <c r="C773" s="9"/>
      <c r="E773" s="7">
        <f t="shared" si="5"/>
        <v>5</v>
      </c>
      <c r="F773" s="9"/>
      <c r="G773" s="10"/>
      <c r="H773" s="11"/>
      <c r="I773" s="9"/>
      <c r="J773" s="10"/>
      <c r="K773" s="11"/>
    </row>
    <row r="774" spans="1:16">
      <c r="A774" s="7">
        <f t="shared" si="4"/>
        <v>6</v>
      </c>
      <c r="C774" s="9"/>
      <c r="E774" s="7">
        <f t="shared" si="5"/>
        <v>6</v>
      </c>
      <c r="F774" s="9"/>
      <c r="G774" s="10"/>
      <c r="H774" s="11"/>
      <c r="I774" s="9"/>
      <c r="J774" s="10"/>
      <c r="K774" s="11"/>
    </row>
    <row r="775" spans="1:16">
      <c r="A775" s="7">
        <f t="shared" si="4"/>
        <v>7</v>
      </c>
      <c r="C775" s="9"/>
      <c r="E775" s="7">
        <f t="shared" si="5"/>
        <v>7</v>
      </c>
      <c r="F775" s="9"/>
      <c r="G775" s="10"/>
      <c r="H775" s="11"/>
      <c r="I775" s="9"/>
      <c r="J775" s="10"/>
      <c r="K775" s="11"/>
    </row>
    <row r="776" spans="1:16">
      <c r="A776" s="7">
        <f t="shared" si="4"/>
        <v>8</v>
      </c>
      <c r="C776" s="9"/>
      <c r="E776" s="7">
        <f t="shared" si="5"/>
        <v>8</v>
      </c>
      <c r="F776" s="9"/>
      <c r="G776" s="10"/>
      <c r="H776" s="11"/>
      <c r="I776" s="9"/>
      <c r="J776" s="10"/>
      <c r="K776" s="11"/>
    </row>
    <row r="777" spans="1:16">
      <c r="A777" s="7">
        <f t="shared" si="4"/>
        <v>9</v>
      </c>
      <c r="C777" s="9"/>
      <c r="E777" s="7">
        <f t="shared" si="5"/>
        <v>9</v>
      </c>
      <c r="F777" s="9"/>
      <c r="G777" s="10"/>
      <c r="H777" s="11"/>
      <c r="I777" s="9"/>
      <c r="J777" s="10"/>
      <c r="K777" s="11"/>
    </row>
    <row r="778" spans="1:16">
      <c r="A778" s="7">
        <f t="shared" si="4"/>
        <v>10</v>
      </c>
      <c r="C778" s="9"/>
      <c r="E778" s="7">
        <f t="shared" si="5"/>
        <v>10</v>
      </c>
      <c r="F778" s="9"/>
      <c r="G778" s="10"/>
      <c r="H778" s="11"/>
      <c r="I778" s="9"/>
      <c r="J778" s="10"/>
      <c r="K778" s="11"/>
    </row>
    <row r="779" spans="1:16">
      <c r="A779" s="7">
        <f t="shared" si="4"/>
        <v>11</v>
      </c>
      <c r="C779" s="9"/>
      <c r="E779" s="7">
        <f t="shared" si="5"/>
        <v>11</v>
      </c>
      <c r="G779" s="10"/>
      <c r="H779" s="11"/>
      <c r="I779" s="9"/>
      <c r="J779" s="10"/>
      <c r="K779" s="11"/>
    </row>
    <row r="780" spans="1:16">
      <c r="A780" s="7">
        <f t="shared" si="4"/>
        <v>12</v>
      </c>
      <c r="C780" s="9"/>
      <c r="E780" s="7">
        <f t="shared" si="5"/>
        <v>12</v>
      </c>
      <c r="G780" s="10"/>
      <c r="H780" s="11"/>
      <c r="I780" s="9"/>
      <c r="J780" s="10"/>
      <c r="K780" s="11"/>
    </row>
    <row r="781" spans="1:16">
      <c r="A781" s="7">
        <f t="shared" si="4"/>
        <v>13</v>
      </c>
      <c r="C781" s="9"/>
      <c r="E781" s="7">
        <f t="shared" si="5"/>
        <v>13</v>
      </c>
      <c r="F781" s="9"/>
      <c r="G781" s="10"/>
      <c r="H781" s="11"/>
      <c r="I781" s="9"/>
      <c r="J781" s="10"/>
      <c r="K781" s="11"/>
    </row>
    <row r="782" spans="1:16">
      <c r="A782" s="7">
        <f t="shared" si="4"/>
        <v>14</v>
      </c>
      <c r="C782" s="9"/>
      <c r="E782" s="7">
        <f t="shared" si="5"/>
        <v>14</v>
      </c>
      <c r="F782" s="9"/>
      <c r="G782" s="10"/>
      <c r="H782" s="11"/>
      <c r="I782" s="9"/>
      <c r="J782" s="10"/>
      <c r="K782" s="11"/>
    </row>
    <row r="783" spans="1:16">
      <c r="A783" s="7">
        <f t="shared" si="4"/>
        <v>15</v>
      </c>
      <c r="C783" s="9"/>
      <c r="E783" s="7">
        <f t="shared" si="5"/>
        <v>15</v>
      </c>
      <c r="F783" s="9"/>
      <c r="G783" s="10"/>
      <c r="H783" s="11"/>
      <c r="I783" s="9"/>
      <c r="J783" s="10"/>
      <c r="K783" s="11"/>
    </row>
    <row r="784" spans="1:16">
      <c r="A784" s="7">
        <f t="shared" si="4"/>
        <v>16</v>
      </c>
      <c r="C784" s="9"/>
      <c r="E784" s="7">
        <f t="shared" si="5"/>
        <v>16</v>
      </c>
      <c r="F784" s="9"/>
      <c r="G784" s="10"/>
      <c r="H784" s="11"/>
      <c r="I784" s="9"/>
      <c r="J784" s="10"/>
      <c r="K784" s="11"/>
    </row>
    <row r="785" spans="1:11">
      <c r="A785" s="7">
        <f t="shared" si="4"/>
        <v>17</v>
      </c>
      <c r="C785" s="9"/>
      <c r="E785" s="7">
        <f t="shared" si="5"/>
        <v>17</v>
      </c>
      <c r="F785" s="9"/>
      <c r="G785" s="10"/>
      <c r="H785" s="11"/>
      <c r="I785" s="9"/>
      <c r="J785" s="10"/>
      <c r="K785" s="11"/>
    </row>
    <row r="786" spans="1:11">
      <c r="A786" s="7">
        <f t="shared" si="4"/>
        <v>18</v>
      </c>
      <c r="C786" s="9"/>
      <c r="E786" s="7">
        <f t="shared" si="5"/>
        <v>18</v>
      </c>
      <c r="F786" s="9"/>
      <c r="G786" s="10"/>
      <c r="H786" s="11"/>
      <c r="I786" s="9"/>
      <c r="J786" s="10"/>
      <c r="K786" s="11"/>
    </row>
    <row r="787" spans="1:11">
      <c r="A787" s="7">
        <f t="shared" si="4"/>
        <v>19</v>
      </c>
      <c r="C787" s="9"/>
      <c r="E787" s="7">
        <f t="shared" si="5"/>
        <v>19</v>
      </c>
      <c r="F787" s="9"/>
      <c r="G787" s="10"/>
      <c r="H787" s="11"/>
      <c r="I787" s="9"/>
      <c r="J787" s="10"/>
      <c r="K787" s="11"/>
    </row>
    <row r="788" spans="1:11">
      <c r="A788" s="7">
        <v>20</v>
      </c>
      <c r="E788" s="7">
        <v>20</v>
      </c>
      <c r="F788" s="69"/>
      <c r="G788" s="19"/>
      <c r="H788" s="20"/>
      <c r="I788" s="69"/>
      <c r="J788" s="19"/>
      <c r="K788" s="20"/>
    </row>
    <row r="789" spans="1:11">
      <c r="A789" s="7">
        <v>21</v>
      </c>
      <c r="E789" s="7">
        <v>21</v>
      </c>
      <c r="F789" s="69"/>
      <c r="G789" s="19"/>
      <c r="H789" s="39"/>
      <c r="I789" s="69"/>
      <c r="J789" s="19"/>
      <c r="K789" s="39"/>
    </row>
    <row r="790" spans="1:11">
      <c r="A790" s="7">
        <v>22</v>
      </c>
      <c r="E790" s="7">
        <v>22</v>
      </c>
      <c r="G790" s="13"/>
      <c r="H790" s="39"/>
      <c r="J790" s="13"/>
      <c r="K790" s="39"/>
    </row>
    <row r="791" spans="1:11">
      <c r="A791" s="7">
        <v>23</v>
      </c>
      <c r="D791" s="85"/>
      <c r="E791" s="7">
        <v>23</v>
      </c>
      <c r="H791" s="39"/>
      <c r="K791" s="39"/>
    </row>
    <row r="792" spans="1:11">
      <c r="A792" s="7">
        <v>24</v>
      </c>
      <c r="D792" s="85"/>
      <c r="E792" s="7">
        <v>24</v>
      </c>
      <c r="H792" s="39"/>
      <c r="K792" s="39"/>
    </row>
    <row r="793" spans="1:11">
      <c r="F793" s="69" t="s">
        <v>6</v>
      </c>
      <c r="G793" s="19" t="s">
        <v>6</v>
      </c>
      <c r="H793" s="20"/>
      <c r="I793" s="69"/>
      <c r="J793" s="19"/>
      <c r="K793" s="20"/>
    </row>
    <row r="794" spans="1:11">
      <c r="A794" s="7">
        <v>25</v>
      </c>
      <c r="C794" s="8" t="s">
        <v>211</v>
      </c>
      <c r="E794" s="7">
        <v>25</v>
      </c>
      <c r="G794" s="102"/>
      <c r="H794" s="103">
        <f>ROUND(SUM(H769:H792),0)</f>
        <v>11388598</v>
      </c>
      <c r="I794" s="103"/>
      <c r="J794" s="102"/>
      <c r="K794" s="103">
        <f>ROUND(SUM(K769:K792),0)</f>
        <v>10816818</v>
      </c>
    </row>
    <row r="795" spans="1:11">
      <c r="D795" s="85"/>
      <c r="F795" s="69" t="s">
        <v>6</v>
      </c>
      <c r="G795" s="19" t="s">
        <v>6</v>
      </c>
      <c r="H795" s="20"/>
      <c r="I795" s="69"/>
      <c r="J795" s="19"/>
      <c r="K795" s="20"/>
    </row>
    <row r="796" spans="1:11">
      <c r="F796" s="69"/>
      <c r="G796" s="19"/>
      <c r="H796" s="20"/>
      <c r="I796" s="69"/>
      <c r="J796" s="19"/>
      <c r="K796" s="20"/>
    </row>
    <row r="797" spans="1:11">
      <c r="C797" s="258" t="s">
        <v>235</v>
      </c>
      <c r="D797" s="258"/>
      <c r="E797" s="258"/>
      <c r="F797" s="258"/>
      <c r="G797" s="258"/>
      <c r="H797" s="258"/>
      <c r="I797" s="258"/>
      <c r="J797" s="258"/>
      <c r="K797" s="55"/>
    </row>
    <row r="798" spans="1:11">
      <c r="G798" s="13"/>
      <c r="H798" s="39"/>
      <c r="J798" s="13"/>
      <c r="K798" s="39"/>
    </row>
    <row r="799" spans="1:11">
      <c r="A799" s="8"/>
    </row>
    <row r="800" spans="1:11">
      <c r="A800" s="15" t="str">
        <f>$A$83</f>
        <v xml:space="preserve">Institution No.:  </v>
      </c>
      <c r="B800" s="35"/>
      <c r="C800" s="35"/>
      <c r="D800" s="35"/>
      <c r="E800" s="36"/>
      <c r="F800" s="35"/>
      <c r="G800" s="37"/>
      <c r="H800" s="38"/>
      <c r="I800" s="35"/>
      <c r="J800" s="37"/>
      <c r="K800" s="14" t="s">
        <v>212</v>
      </c>
    </row>
    <row r="801" spans="1:11">
      <c r="A801" s="257" t="s">
        <v>213</v>
      </c>
      <c r="B801" s="257"/>
      <c r="C801" s="257"/>
      <c r="D801" s="257"/>
      <c r="E801" s="257"/>
      <c r="F801" s="257"/>
      <c r="G801" s="257"/>
      <c r="H801" s="257"/>
      <c r="I801" s="257"/>
      <c r="J801" s="257"/>
      <c r="K801" s="257"/>
    </row>
    <row r="802" spans="1:11">
      <c r="A802" s="15" t="str">
        <f>$A$42</f>
        <v xml:space="preserve">NAME: </v>
      </c>
      <c r="C802" s="130" t="str">
        <f>$D$20</f>
        <v>University of Colorado</v>
      </c>
      <c r="G802" s="78"/>
      <c r="H802" s="39"/>
      <c r="J802" s="13"/>
      <c r="K802" s="17" t="str">
        <f>$K$3</f>
        <v>Due Date: October 08, 2018</v>
      </c>
    </row>
    <row r="803" spans="1:11">
      <c r="A803" s="18" t="s">
        <v>6</v>
      </c>
      <c r="B803" s="18" t="s">
        <v>6</v>
      </c>
      <c r="C803" s="18" t="s">
        <v>6</v>
      </c>
      <c r="D803" s="18" t="s">
        <v>6</v>
      </c>
      <c r="E803" s="18" t="s">
        <v>6</v>
      </c>
      <c r="F803" s="18" t="s">
        <v>6</v>
      </c>
      <c r="G803" s="19" t="s">
        <v>6</v>
      </c>
      <c r="H803" s="20" t="s">
        <v>6</v>
      </c>
      <c r="I803" s="18" t="s">
        <v>6</v>
      </c>
      <c r="J803" s="19" t="s">
        <v>6</v>
      </c>
      <c r="K803" s="20" t="s">
        <v>6</v>
      </c>
    </row>
    <row r="804" spans="1:11">
      <c r="A804" s="21" t="s">
        <v>7</v>
      </c>
      <c r="E804" s="21" t="s">
        <v>7</v>
      </c>
      <c r="F804" s="22"/>
      <c r="G804" s="23"/>
      <c r="H804" s="24" t="str">
        <f>H766</f>
        <v>2017-18</v>
      </c>
      <c r="I804" s="22"/>
      <c r="J804" s="23"/>
      <c r="K804" s="24" t="str">
        <f>K766</f>
        <v>2018-19</v>
      </c>
    </row>
    <row r="805" spans="1:11">
      <c r="A805" s="21" t="s">
        <v>9</v>
      </c>
      <c r="C805" s="25" t="s">
        <v>51</v>
      </c>
      <c r="E805" s="21" t="s">
        <v>9</v>
      </c>
      <c r="F805" s="22"/>
      <c r="G805" s="23" t="s">
        <v>11</v>
      </c>
      <c r="H805" s="24" t="s">
        <v>12</v>
      </c>
      <c r="I805" s="22"/>
      <c r="J805" s="23" t="s">
        <v>11</v>
      </c>
      <c r="K805" s="24" t="s">
        <v>13</v>
      </c>
    </row>
    <row r="806" spans="1:11">
      <c r="A806" s="18" t="s">
        <v>6</v>
      </c>
      <c r="B806" s="18" t="s">
        <v>6</v>
      </c>
      <c r="C806" s="18" t="s">
        <v>6</v>
      </c>
      <c r="D806" s="18" t="s">
        <v>6</v>
      </c>
      <c r="E806" s="18" t="s">
        <v>6</v>
      </c>
      <c r="F806" s="18" t="s">
        <v>6</v>
      </c>
      <c r="G806" s="19" t="s">
        <v>6</v>
      </c>
      <c r="H806" s="20" t="s">
        <v>6</v>
      </c>
      <c r="I806" s="18" t="s">
        <v>6</v>
      </c>
      <c r="J806" s="19" t="s">
        <v>6</v>
      </c>
      <c r="K806" s="20" t="s">
        <v>6</v>
      </c>
    </row>
    <row r="807" spans="1:11">
      <c r="A807" s="112">
        <v>1</v>
      </c>
      <c r="B807" s="121"/>
      <c r="C807" s="113" t="s">
        <v>227</v>
      </c>
      <c r="D807" s="121"/>
      <c r="E807" s="112">
        <v>1</v>
      </c>
      <c r="F807" s="121"/>
      <c r="G807" s="122"/>
      <c r="H807" s="123"/>
      <c r="I807" s="121"/>
      <c r="J807" s="122"/>
      <c r="K807" s="123"/>
    </row>
    <row r="808" spans="1:11">
      <c r="A808" s="112">
        <v>2</v>
      </c>
      <c r="B808" s="121"/>
      <c r="C808" s="113" t="s">
        <v>227</v>
      </c>
      <c r="D808" s="121"/>
      <c r="E808" s="112">
        <v>2</v>
      </c>
      <c r="F808" s="121"/>
      <c r="G808" s="122"/>
      <c r="H808" s="123"/>
      <c r="I808" s="121"/>
      <c r="J808" s="122"/>
      <c r="K808" s="123"/>
    </row>
    <row r="809" spans="1:11">
      <c r="A809" s="112">
        <v>3</v>
      </c>
      <c r="B809" s="113"/>
      <c r="C809" s="113" t="s">
        <v>227</v>
      </c>
      <c r="D809" s="113"/>
      <c r="E809" s="112">
        <v>3</v>
      </c>
      <c r="F809" s="114"/>
      <c r="G809" s="124"/>
      <c r="H809" s="119"/>
      <c r="I809" s="119"/>
      <c r="J809" s="124"/>
      <c r="K809" s="119"/>
    </row>
    <row r="810" spans="1:11">
      <c r="A810" s="112">
        <v>4</v>
      </c>
      <c r="B810" s="113"/>
      <c r="C810" s="113" t="s">
        <v>227</v>
      </c>
      <c r="D810" s="113"/>
      <c r="E810" s="112">
        <v>4</v>
      </c>
      <c r="F810" s="114"/>
      <c r="G810" s="124"/>
      <c r="H810" s="119"/>
      <c r="I810" s="119"/>
      <c r="J810" s="124"/>
      <c r="K810" s="119"/>
    </row>
    <row r="811" spans="1:11">
      <c r="A811" s="112">
        <v>5</v>
      </c>
      <c r="B811" s="113"/>
      <c r="C811" s="113" t="s">
        <v>227</v>
      </c>
      <c r="D811" s="113"/>
      <c r="E811" s="113">
        <v>5</v>
      </c>
      <c r="F811" s="113"/>
      <c r="G811" s="125"/>
      <c r="H811" s="126"/>
      <c r="I811" s="113"/>
      <c r="J811" s="125"/>
      <c r="K811" s="126"/>
    </row>
    <row r="812" spans="1:11">
      <c r="A812" s="7">
        <v>6</v>
      </c>
      <c r="C812" s="8" t="s">
        <v>170</v>
      </c>
      <c r="E812" s="7">
        <v>6</v>
      </c>
      <c r="F812" s="9"/>
      <c r="G812" s="143"/>
      <c r="H812" s="143"/>
      <c r="I812" s="105"/>
      <c r="J812" s="143"/>
      <c r="K812" s="143"/>
    </row>
    <row r="813" spans="1:11">
      <c r="A813" s="7">
        <v>7</v>
      </c>
      <c r="C813" s="8" t="s">
        <v>171</v>
      </c>
      <c r="E813" s="7">
        <v>7</v>
      </c>
      <c r="F813" s="9"/>
      <c r="G813" s="104"/>
      <c r="H813" s="145"/>
      <c r="I813" s="105"/>
      <c r="J813" s="104"/>
      <c r="K813" s="145"/>
    </row>
    <row r="814" spans="1:11">
      <c r="A814" s="7">
        <v>8</v>
      </c>
      <c r="C814" s="8" t="s">
        <v>214</v>
      </c>
      <c r="E814" s="7">
        <v>8</v>
      </c>
      <c r="F814" s="9"/>
      <c r="G814" s="143"/>
      <c r="H814" s="145"/>
      <c r="I814" s="105"/>
      <c r="J814" s="143"/>
      <c r="K814" s="145"/>
    </row>
    <row r="815" spans="1:11">
      <c r="A815" s="7">
        <v>9</v>
      </c>
      <c r="C815" s="8" t="s">
        <v>185</v>
      </c>
      <c r="E815" s="7">
        <v>9</v>
      </c>
      <c r="F815" s="9"/>
      <c r="G815" s="104">
        <f>SUM(G812:G814)</f>
        <v>0</v>
      </c>
      <c r="H815" s="104">
        <f>SUM(H812:H814)</f>
        <v>0</v>
      </c>
      <c r="I815" s="104"/>
      <c r="J815" s="104">
        <f>SUM(J812:J814)</f>
        <v>0</v>
      </c>
      <c r="K815" s="104">
        <f>SUM(K812:K814)</f>
        <v>0</v>
      </c>
    </row>
    <row r="816" spans="1:11">
      <c r="A816" s="7">
        <v>10</v>
      </c>
      <c r="C816" s="8"/>
      <c r="E816" s="7">
        <v>10</v>
      </c>
      <c r="F816" s="9"/>
      <c r="G816" s="104"/>
      <c r="H816" s="105"/>
      <c r="I816" s="105"/>
      <c r="J816" s="104"/>
      <c r="K816" s="105"/>
    </row>
    <row r="817" spans="1:11">
      <c r="A817" s="7">
        <v>11</v>
      </c>
      <c r="C817" s="8" t="s">
        <v>174</v>
      </c>
      <c r="E817" s="7">
        <v>11</v>
      </c>
      <c r="F817" s="9"/>
      <c r="G817" s="143"/>
      <c r="H817" s="145"/>
      <c r="I817" s="105"/>
      <c r="J817" s="143"/>
      <c r="K817" s="145"/>
    </row>
    <row r="818" spans="1:11">
      <c r="A818" s="7">
        <v>12</v>
      </c>
      <c r="C818" s="8" t="s">
        <v>175</v>
      </c>
      <c r="E818" s="7">
        <v>12</v>
      </c>
      <c r="F818" s="9"/>
      <c r="G818" s="104"/>
      <c r="H818" s="145"/>
      <c r="I818" s="105"/>
      <c r="J818" s="104"/>
      <c r="K818" s="145"/>
    </row>
    <row r="819" spans="1:11">
      <c r="A819" s="7">
        <v>13</v>
      </c>
      <c r="C819" s="8" t="s">
        <v>186</v>
      </c>
      <c r="E819" s="7">
        <v>13</v>
      </c>
      <c r="F819" s="9"/>
      <c r="G819" s="104">
        <f>SUM(G817:G818)</f>
        <v>0</v>
      </c>
      <c r="H819" s="104">
        <f>SUM(H817:H818)</f>
        <v>0</v>
      </c>
      <c r="I819" s="102"/>
      <c r="J819" s="104">
        <f>SUM(J817:J818)</f>
        <v>0</v>
      </c>
      <c r="K819" s="104">
        <f>SUM(K817:K818)</f>
        <v>0</v>
      </c>
    </row>
    <row r="820" spans="1:11">
      <c r="A820" s="7">
        <v>14</v>
      </c>
      <c r="E820" s="7">
        <v>14</v>
      </c>
      <c r="F820" s="9"/>
      <c r="G820" s="106"/>
      <c r="H820" s="105"/>
      <c r="I820" s="103"/>
      <c r="J820" s="106"/>
      <c r="K820" s="105"/>
    </row>
    <row r="821" spans="1:11">
      <c r="A821" s="7">
        <v>15</v>
      </c>
      <c r="C821" s="8" t="s">
        <v>177</v>
      </c>
      <c r="E821" s="7">
        <v>15</v>
      </c>
      <c r="G821" s="107">
        <f>SUM(G815+G819)</f>
        <v>0</v>
      </c>
      <c r="H821" s="103">
        <f>SUM(H815+H819)</f>
        <v>0</v>
      </c>
      <c r="I821" s="103"/>
      <c r="J821" s="107">
        <f>SUM(J815+J819)</f>
        <v>0</v>
      </c>
      <c r="K821" s="103">
        <f>SUM(K815+K819)</f>
        <v>0</v>
      </c>
    </row>
    <row r="822" spans="1:11">
      <c r="A822" s="7">
        <v>16</v>
      </c>
      <c r="E822" s="7">
        <v>16</v>
      </c>
      <c r="G822" s="107"/>
      <c r="H822" s="103"/>
      <c r="I822" s="103"/>
      <c r="J822" s="107"/>
      <c r="K822" s="103"/>
    </row>
    <row r="823" spans="1:11">
      <c r="A823" s="7">
        <v>17</v>
      </c>
      <c r="C823" s="8" t="s">
        <v>178</v>
      </c>
      <c r="E823" s="7">
        <v>17</v>
      </c>
      <c r="F823" s="9"/>
      <c r="G823" s="104"/>
      <c r="H823" s="145"/>
      <c r="I823" s="105"/>
      <c r="J823" s="104"/>
      <c r="K823" s="145"/>
    </row>
    <row r="824" spans="1:11">
      <c r="A824" s="7">
        <v>18</v>
      </c>
      <c r="E824" s="7">
        <v>18</v>
      </c>
      <c r="F824" s="9"/>
      <c r="G824" s="104"/>
      <c r="H824" s="105"/>
      <c r="I824" s="105"/>
      <c r="J824" s="104"/>
      <c r="K824" s="105"/>
    </row>
    <row r="825" spans="1:11">
      <c r="A825" s="7">
        <v>19</v>
      </c>
      <c r="C825" s="8" t="s">
        <v>179</v>
      </c>
      <c r="E825" s="7">
        <v>19</v>
      </c>
      <c r="F825" s="9"/>
      <c r="G825" s="104"/>
      <c r="H825" s="145"/>
      <c r="I825" s="105"/>
      <c r="J825" s="104"/>
      <c r="K825" s="145"/>
    </row>
    <row r="826" spans="1:11">
      <c r="A826" s="7">
        <v>20</v>
      </c>
      <c r="C826" s="79" t="s">
        <v>180</v>
      </c>
      <c r="E826" s="7">
        <v>20</v>
      </c>
      <c r="F826" s="9"/>
      <c r="G826" s="104"/>
      <c r="H826" s="145"/>
      <c r="I826" s="105"/>
      <c r="J826" s="104"/>
      <c r="K826" s="145"/>
    </row>
    <row r="827" spans="1:11">
      <c r="A827" s="7">
        <v>21</v>
      </c>
      <c r="C827" s="79"/>
      <c r="E827" s="7">
        <v>21</v>
      </c>
      <c r="F827" s="9"/>
      <c r="G827" s="104"/>
      <c r="H827" s="105"/>
      <c r="I827" s="105"/>
      <c r="J827" s="104"/>
      <c r="K827" s="105"/>
    </row>
    <row r="828" spans="1:11">
      <c r="A828" s="7">
        <v>22</v>
      </c>
      <c r="C828" s="8"/>
      <c r="E828" s="7">
        <v>22</v>
      </c>
      <c r="G828" s="104"/>
      <c r="H828" s="105"/>
      <c r="I828" s="105"/>
      <c r="J828" s="104"/>
      <c r="K828" s="105"/>
    </row>
    <row r="829" spans="1:11">
      <c r="A829" s="7">
        <v>23</v>
      </c>
      <c r="C829" s="8" t="s">
        <v>181</v>
      </c>
      <c r="E829" s="7">
        <v>23</v>
      </c>
      <c r="G829" s="104"/>
      <c r="H829" s="145"/>
      <c r="I829" s="105"/>
      <c r="J829" s="104"/>
      <c r="K829" s="145"/>
    </row>
    <row r="830" spans="1:11">
      <c r="A830" s="7">
        <v>24</v>
      </c>
      <c r="C830" s="8"/>
      <c r="E830" s="7">
        <v>24</v>
      </c>
      <c r="G830" s="104"/>
      <c r="H830" s="105"/>
      <c r="I830" s="105"/>
      <c r="J830" s="104"/>
      <c r="K830" s="105"/>
    </row>
    <row r="831" spans="1:11">
      <c r="A831" s="7"/>
      <c r="E831" s="7">
        <v>25</v>
      </c>
      <c r="F831" s="69" t="s">
        <v>6</v>
      </c>
      <c r="G831" s="81"/>
      <c r="H831" s="20"/>
      <c r="I831" s="69"/>
      <c r="J831" s="81"/>
      <c r="K831" s="20"/>
    </row>
    <row r="832" spans="1:11">
      <c r="A832" s="7">
        <v>25</v>
      </c>
      <c r="C832" s="8" t="s">
        <v>215</v>
      </c>
      <c r="E832" s="7"/>
      <c r="G832" s="103">
        <f>SUM(G821:G830)</f>
        <v>0</v>
      </c>
      <c r="H832" s="103">
        <f>SUM(H821:H830)</f>
        <v>0</v>
      </c>
      <c r="I832" s="108"/>
      <c r="J832" s="103">
        <f>SUM(J821:J830)</f>
        <v>0</v>
      </c>
      <c r="K832" s="103">
        <f>SUM(K821:K830)</f>
        <v>0</v>
      </c>
    </row>
    <row r="833" spans="1:11">
      <c r="F833" s="69" t="s">
        <v>6</v>
      </c>
      <c r="G833" s="19"/>
      <c r="H833" s="20"/>
      <c r="I833" s="69"/>
      <c r="J833" s="19"/>
      <c r="K833" s="20"/>
    </row>
    <row r="834" spans="1:11">
      <c r="A834" s="8"/>
      <c r="C834" s="130" t="s">
        <v>49</v>
      </c>
    </row>
    <row r="836" spans="1:11">
      <c r="A836" s="8"/>
      <c r="H836" s="39"/>
      <c r="K836" s="39"/>
    </row>
    <row r="837" spans="1:11">
      <c r="A837" s="15" t="str">
        <f>$A$83</f>
        <v xml:space="preserve">Institution No.:  </v>
      </c>
      <c r="B837" s="35"/>
      <c r="C837" s="35"/>
      <c r="D837" s="35"/>
      <c r="E837" s="36"/>
      <c r="F837" s="35"/>
      <c r="G837" s="37"/>
      <c r="H837" s="38"/>
      <c r="I837" s="35"/>
      <c r="J837" s="37"/>
      <c r="K837" s="14" t="s">
        <v>216</v>
      </c>
    </row>
    <row r="838" spans="1:11">
      <c r="A838" s="259" t="s">
        <v>217</v>
      </c>
      <c r="B838" s="259"/>
      <c r="C838" s="259"/>
      <c r="D838" s="259"/>
      <c r="E838" s="259"/>
      <c r="F838" s="259"/>
      <c r="G838" s="259"/>
      <c r="H838" s="259"/>
      <c r="I838" s="259"/>
      <c r="J838" s="259"/>
      <c r="K838" s="259"/>
    </row>
    <row r="839" spans="1:11">
      <c r="A839" s="15" t="str">
        <f>$A$42</f>
        <v xml:space="preserve">NAME: </v>
      </c>
      <c r="C839" s="130" t="str">
        <f>$D$20</f>
        <v>University of Colorado</v>
      </c>
      <c r="H839" s="86"/>
      <c r="J839" s="13"/>
      <c r="K839" s="17" t="str">
        <f>$K$3</f>
        <v>Due Date: October 08, 2018</v>
      </c>
    </row>
    <row r="840" spans="1:11">
      <c r="A840" s="18" t="s">
        <v>6</v>
      </c>
      <c r="B840" s="18" t="s">
        <v>6</v>
      </c>
      <c r="C840" s="18" t="s">
        <v>6</v>
      </c>
      <c r="D840" s="18" t="s">
        <v>6</v>
      </c>
      <c r="E840" s="18" t="s">
        <v>6</v>
      </c>
      <c r="F840" s="18" t="s">
        <v>6</v>
      </c>
      <c r="G840" s="19" t="s">
        <v>6</v>
      </c>
      <c r="H840" s="20" t="s">
        <v>6</v>
      </c>
      <c r="I840" s="18" t="s">
        <v>6</v>
      </c>
      <c r="J840" s="19" t="s">
        <v>6</v>
      </c>
      <c r="K840" s="20" t="s">
        <v>6</v>
      </c>
    </row>
    <row r="841" spans="1:11">
      <c r="A841" s="21" t="s">
        <v>7</v>
      </c>
      <c r="E841" s="21" t="s">
        <v>7</v>
      </c>
      <c r="F841" s="22"/>
      <c r="G841" s="23"/>
      <c r="H841" s="24" t="str">
        <f>+H804</f>
        <v>2017-18</v>
      </c>
      <c r="I841" s="22"/>
      <c r="J841" s="23"/>
      <c r="K841" s="24" t="str">
        <f>+K804</f>
        <v>2018-19</v>
      </c>
    </row>
    <row r="842" spans="1:11">
      <c r="A842" s="21" t="s">
        <v>9</v>
      </c>
      <c r="C842" s="25" t="s">
        <v>51</v>
      </c>
      <c r="E842" s="21" t="s">
        <v>9</v>
      </c>
      <c r="F842" s="22"/>
      <c r="G842" s="23"/>
      <c r="H842" s="24" t="s">
        <v>12</v>
      </c>
      <c r="I842" s="22"/>
      <c r="J842" s="23"/>
      <c r="K842" s="24" t="s">
        <v>13</v>
      </c>
    </row>
    <row r="843" spans="1:11">
      <c r="A843" s="18" t="s">
        <v>6</v>
      </c>
      <c r="B843" s="18" t="s">
        <v>6</v>
      </c>
      <c r="C843" s="18" t="s">
        <v>6</v>
      </c>
      <c r="D843" s="18" t="s">
        <v>6</v>
      </c>
      <c r="E843" s="18" t="s">
        <v>6</v>
      </c>
      <c r="F843" s="18" t="s">
        <v>6</v>
      </c>
      <c r="G843" s="19" t="s">
        <v>6</v>
      </c>
      <c r="H843" s="20" t="s">
        <v>6</v>
      </c>
      <c r="I843" s="18" t="s">
        <v>6</v>
      </c>
      <c r="J843" s="19" t="s">
        <v>6</v>
      </c>
      <c r="K843" s="20" t="s">
        <v>6</v>
      </c>
    </row>
    <row r="844" spans="1:11">
      <c r="A844" s="72">
        <v>1</v>
      </c>
      <c r="C844" s="130" t="s">
        <v>218</v>
      </c>
      <c r="E844" s="72">
        <v>1</v>
      </c>
      <c r="F844" s="9"/>
      <c r="G844" s="105"/>
      <c r="H844" s="145">
        <v>5798384.614000001</v>
      </c>
      <c r="I844" s="105"/>
      <c r="J844" s="105"/>
      <c r="K844" s="145">
        <v>4626195</v>
      </c>
    </row>
    <row r="845" spans="1:11">
      <c r="A845" s="72">
        <v>2</v>
      </c>
      <c r="E845" s="72">
        <v>2</v>
      </c>
      <c r="F845" s="9"/>
      <c r="G845" s="105"/>
      <c r="H845" s="105"/>
      <c r="I845" s="105"/>
      <c r="J845" s="105"/>
      <c r="K845" s="105"/>
    </row>
    <row r="846" spans="1:11">
      <c r="A846" s="72">
        <v>3</v>
      </c>
      <c r="C846" s="9"/>
      <c r="E846" s="72">
        <v>3</v>
      </c>
      <c r="F846" s="9"/>
      <c r="G846" s="105"/>
      <c r="H846" s="105"/>
      <c r="I846" s="105"/>
      <c r="J846" s="105"/>
      <c r="K846" s="105"/>
    </row>
    <row r="847" spans="1:11">
      <c r="A847" s="72">
        <v>4</v>
      </c>
      <c r="C847" s="9"/>
      <c r="E847" s="72">
        <v>4</v>
      </c>
      <c r="F847" s="9"/>
      <c r="G847" s="105"/>
      <c r="H847" s="105"/>
      <c r="I847" s="105"/>
      <c r="J847" s="105"/>
      <c r="K847" s="105"/>
    </row>
    <row r="848" spans="1:11">
      <c r="A848" s="72">
        <v>5</v>
      </c>
      <c r="C848" s="8"/>
      <c r="E848" s="72">
        <v>5</v>
      </c>
      <c r="F848" s="9"/>
      <c r="G848" s="105"/>
      <c r="H848" s="105"/>
      <c r="I848" s="105"/>
      <c r="J848" s="105"/>
      <c r="K848" s="105"/>
    </row>
    <row r="849" spans="1:11">
      <c r="A849" s="72">
        <v>6</v>
      </c>
      <c r="C849" s="9"/>
      <c r="E849" s="72">
        <v>6</v>
      </c>
      <c r="F849" s="9"/>
      <c r="G849" s="105"/>
      <c r="H849" s="105"/>
      <c r="I849" s="105"/>
      <c r="J849" s="105"/>
      <c r="K849" s="105"/>
    </row>
    <row r="850" spans="1:11">
      <c r="A850" s="72">
        <v>7</v>
      </c>
      <c r="C850" s="9"/>
      <c r="E850" s="72">
        <v>7</v>
      </c>
      <c r="F850" s="9"/>
      <c r="G850" s="105"/>
      <c r="H850" s="105"/>
      <c r="I850" s="105"/>
      <c r="J850" s="105"/>
      <c r="K850" s="105"/>
    </row>
    <row r="851" spans="1:11">
      <c r="A851" s="72">
        <v>8</v>
      </c>
      <c r="E851" s="72">
        <v>8</v>
      </c>
      <c r="F851" s="9"/>
      <c r="G851" s="105"/>
      <c r="H851" s="105"/>
      <c r="I851" s="105"/>
      <c r="J851" s="105"/>
      <c r="K851" s="105"/>
    </row>
    <row r="852" spans="1:11">
      <c r="A852" s="72">
        <v>9</v>
      </c>
      <c r="E852" s="72">
        <v>9</v>
      </c>
      <c r="F852" s="9"/>
      <c r="G852" s="105"/>
      <c r="H852" s="105"/>
      <c r="I852" s="105"/>
      <c r="J852" s="105"/>
      <c r="K852" s="105"/>
    </row>
    <row r="853" spans="1:11">
      <c r="A853" s="75"/>
      <c r="E853" s="75"/>
      <c r="F853" s="69" t="s">
        <v>6</v>
      </c>
      <c r="G853" s="84" t="s">
        <v>6</v>
      </c>
      <c r="H853" s="84"/>
      <c r="I853" s="84"/>
      <c r="J853" s="84"/>
      <c r="K853" s="84"/>
    </row>
    <row r="854" spans="1:11">
      <c r="A854" s="72">
        <v>10</v>
      </c>
      <c r="C854" s="130" t="s">
        <v>219</v>
      </c>
      <c r="E854" s="72">
        <v>10</v>
      </c>
      <c r="G854" s="102"/>
      <c r="H854" s="105">
        <f>SUM(H844:H852)</f>
        <v>5798384.614000001</v>
      </c>
      <c r="I854" s="103"/>
      <c r="J854" s="102"/>
      <c r="K854" s="105">
        <f>SUM(K844:K852)</f>
        <v>4626195</v>
      </c>
    </row>
    <row r="855" spans="1:11">
      <c r="A855" s="72"/>
      <c r="E855" s="72"/>
      <c r="F855" s="69" t="s">
        <v>6</v>
      </c>
      <c r="G855" s="84" t="s">
        <v>6</v>
      </c>
      <c r="H855" s="84"/>
      <c r="I855" s="84"/>
      <c r="J855" s="84"/>
      <c r="K855" s="84"/>
    </row>
    <row r="856" spans="1:11">
      <c r="A856" s="72">
        <v>11</v>
      </c>
      <c r="C856" s="9"/>
      <c r="E856" s="72">
        <v>11</v>
      </c>
      <c r="F856" s="9"/>
      <c r="G856" s="105"/>
      <c r="H856" s="105"/>
      <c r="I856" s="105"/>
      <c r="J856" s="105"/>
      <c r="K856" s="105"/>
    </row>
    <row r="857" spans="1:11">
      <c r="A857" s="72">
        <v>12</v>
      </c>
      <c r="C857" s="8" t="s">
        <v>220</v>
      </c>
      <c r="E857" s="72">
        <v>12</v>
      </c>
      <c r="F857" s="9"/>
      <c r="G857" s="105"/>
      <c r="H857" s="145">
        <v>5637430.0777799897</v>
      </c>
      <c r="I857" s="105"/>
      <c r="J857" s="105"/>
      <c r="K857" s="145">
        <v>3946249.6700000018</v>
      </c>
    </row>
    <row r="858" spans="1:11">
      <c r="A858" s="72">
        <v>13</v>
      </c>
      <c r="C858" s="9" t="s">
        <v>221</v>
      </c>
      <c r="E858" s="72">
        <v>13</v>
      </c>
      <c r="F858" s="9"/>
      <c r="G858" s="105"/>
      <c r="H858" s="145"/>
      <c r="I858" s="105"/>
      <c r="J858" s="105"/>
      <c r="K858" s="145"/>
    </row>
    <row r="859" spans="1:11">
      <c r="A859" s="72">
        <v>14</v>
      </c>
      <c r="E859" s="72">
        <v>14</v>
      </c>
      <c r="F859" s="9"/>
      <c r="G859" s="105"/>
      <c r="H859" s="105"/>
      <c r="I859" s="105"/>
      <c r="J859" s="105"/>
      <c r="K859" s="105"/>
    </row>
    <row r="860" spans="1:11">
      <c r="A860" s="72">
        <v>15</v>
      </c>
      <c r="E860" s="72">
        <v>15</v>
      </c>
      <c r="F860" s="9"/>
      <c r="G860" s="105"/>
      <c r="H860" s="105"/>
      <c r="I860" s="105"/>
      <c r="J860" s="105"/>
      <c r="K860" s="105"/>
    </row>
    <row r="861" spans="1:11">
      <c r="A861" s="72">
        <v>16</v>
      </c>
      <c r="E861" s="72">
        <v>16</v>
      </c>
      <c r="F861" s="9"/>
      <c r="G861" s="105"/>
      <c r="H861" s="105"/>
      <c r="I861" s="105"/>
      <c r="J861" s="105"/>
      <c r="K861" s="105"/>
    </row>
    <row r="862" spans="1:11">
      <c r="A862" s="72">
        <v>17</v>
      </c>
      <c r="C862" s="73"/>
      <c r="D862" s="74"/>
      <c r="E862" s="72">
        <v>17</v>
      </c>
      <c r="F862" s="9"/>
      <c r="G862" s="105"/>
      <c r="H862" s="105"/>
      <c r="I862" s="105"/>
      <c r="J862" s="105"/>
      <c r="K862" s="105"/>
    </row>
    <row r="863" spans="1:11">
      <c r="A863" s="72">
        <v>18</v>
      </c>
      <c r="C863" s="74"/>
      <c r="D863" s="74"/>
      <c r="E863" s="72">
        <v>18</v>
      </c>
      <c r="F863" s="9"/>
      <c r="G863" s="105"/>
      <c r="H863" s="105"/>
      <c r="I863" s="105"/>
      <c r="J863" s="105"/>
      <c r="K863" s="105"/>
    </row>
    <row r="864" spans="1:11">
      <c r="A864" s="72"/>
      <c r="C864" s="87"/>
      <c r="D864" s="74"/>
      <c r="E864" s="72"/>
      <c r="F864" s="69" t="s">
        <v>6</v>
      </c>
      <c r="G864" s="19" t="s">
        <v>6</v>
      </c>
      <c r="H864" s="20"/>
      <c r="I864" s="69"/>
      <c r="J864" s="19"/>
      <c r="K864" s="20"/>
    </row>
    <row r="865" spans="1:13">
      <c r="A865" s="72">
        <v>19</v>
      </c>
      <c r="C865" s="130" t="s">
        <v>222</v>
      </c>
      <c r="D865" s="74"/>
      <c r="E865" s="72">
        <v>19</v>
      </c>
      <c r="G865" s="103"/>
      <c r="H865" s="103">
        <f>SUM(H856:H863)</f>
        <v>5637430.0777799897</v>
      </c>
      <c r="I865" s="105"/>
      <c r="J865" s="105"/>
      <c r="K865" s="103">
        <f>SUM(K856:K863)</f>
        <v>3946249.6700000018</v>
      </c>
    </row>
    <row r="866" spans="1:13">
      <c r="A866" s="72"/>
      <c r="C866" s="87"/>
      <c r="D866" s="74"/>
      <c r="E866" s="72"/>
      <c r="F866" s="69" t="s">
        <v>6</v>
      </c>
      <c r="G866" s="19" t="s">
        <v>6</v>
      </c>
      <c r="H866" s="20"/>
      <c r="I866" s="69"/>
      <c r="J866" s="19"/>
      <c r="K866" s="20"/>
    </row>
    <row r="867" spans="1:13">
      <c r="A867" s="72"/>
      <c r="C867" s="74"/>
      <c r="D867" s="74"/>
      <c r="E867" s="72"/>
      <c r="H867" s="11"/>
    </row>
    <row r="868" spans="1:13">
      <c r="A868" s="72">
        <v>20</v>
      </c>
      <c r="C868" s="8" t="s">
        <v>223</v>
      </c>
      <c r="E868" s="72">
        <v>20</v>
      </c>
      <c r="G868" s="102"/>
      <c r="H868" s="103">
        <f>ROUND(SUM(H854,H865),0)</f>
        <v>11435815</v>
      </c>
      <c r="I868" s="103"/>
      <c r="J868" s="102"/>
      <c r="K868" s="103">
        <f>ROUND(SUM(K854,K865),0)</f>
        <v>8572445</v>
      </c>
    </row>
    <row r="869" spans="1:13">
      <c r="C869" s="30" t="s">
        <v>224</v>
      </c>
      <c r="E869" s="34"/>
      <c r="F869" s="69" t="s">
        <v>6</v>
      </c>
      <c r="G869" s="19" t="s">
        <v>6</v>
      </c>
      <c r="H869" s="20"/>
      <c r="I869" s="69"/>
      <c r="J869" s="19"/>
      <c r="K869" s="20"/>
      <c r="M869" s="162"/>
    </row>
    <row r="870" spans="1:13">
      <c r="C870" s="8" t="s">
        <v>38</v>
      </c>
    </row>
    <row r="871" spans="1:13">
      <c r="D871" s="8"/>
      <c r="G871" s="13"/>
      <c r="H871" s="39"/>
      <c r="I871" s="60"/>
      <c r="J871" s="13"/>
      <c r="K871" s="39"/>
    </row>
    <row r="872" spans="1:13">
      <c r="D872" s="8"/>
      <c r="G872" s="13"/>
      <c r="H872" s="39"/>
      <c r="I872" s="60"/>
      <c r="J872" s="13"/>
      <c r="K872" s="39"/>
    </row>
    <row r="873" spans="1:13">
      <c r="D873" s="8"/>
      <c r="G873" s="13"/>
      <c r="H873" s="39"/>
      <c r="I873" s="60"/>
      <c r="J873" s="13"/>
      <c r="K873" s="39"/>
    </row>
    <row r="874" spans="1:13">
      <c r="D874" s="8"/>
      <c r="G874" s="13"/>
      <c r="H874" s="39"/>
      <c r="I874" s="60"/>
      <c r="J874" s="13"/>
      <c r="K874" s="39"/>
    </row>
    <row r="875" spans="1:13">
      <c r="D875" s="8"/>
      <c r="G875" s="13"/>
      <c r="H875" s="39"/>
      <c r="I875" s="60"/>
      <c r="J875" s="13"/>
      <c r="K875" s="39"/>
    </row>
    <row r="876" spans="1:13">
      <c r="D876" s="8"/>
      <c r="G876" s="13"/>
      <c r="H876" s="39"/>
      <c r="I876" s="60"/>
      <c r="J876" s="13"/>
      <c r="K876" s="39"/>
    </row>
    <row r="877" spans="1:13">
      <c r="D877" s="8"/>
      <c r="G877" s="13"/>
      <c r="H877" s="39"/>
      <c r="I877" s="60"/>
      <c r="J877" s="13"/>
      <c r="K877" s="39"/>
    </row>
    <row r="878" spans="1:13">
      <c r="D878" s="8"/>
      <c r="G878" s="13"/>
      <c r="H878" s="39"/>
      <c r="I878" s="60"/>
      <c r="J878" s="13"/>
      <c r="K878" s="39"/>
    </row>
    <row r="879" spans="1:13">
      <c r="D879" s="8"/>
      <c r="G879" s="13"/>
      <c r="H879" s="39"/>
      <c r="I879" s="60"/>
      <c r="J879" s="13"/>
      <c r="K879" s="39"/>
    </row>
    <row r="880" spans="1:13">
      <c r="D880" s="8"/>
      <c r="G880" s="13"/>
      <c r="H880" s="39"/>
      <c r="I880" s="60"/>
      <c r="J880" s="13"/>
      <c r="K880" s="39"/>
    </row>
    <row r="881" spans="4:11">
      <c r="D881" s="8"/>
      <c r="G881" s="13"/>
      <c r="H881" s="39"/>
      <c r="I881" s="60"/>
      <c r="J881" s="13"/>
      <c r="K881" s="39"/>
    </row>
    <row r="882" spans="4:11">
      <c r="D882" s="8"/>
      <c r="G882" s="13"/>
      <c r="H882" s="39"/>
      <c r="I882" s="60"/>
      <c r="J882" s="13"/>
      <c r="K882" s="39"/>
    </row>
    <row r="883" spans="4:11">
      <c r="D883" s="8"/>
      <c r="G883" s="13"/>
      <c r="H883" s="39"/>
      <c r="I883" s="60"/>
      <c r="J883" s="13"/>
      <c r="K883" s="39"/>
    </row>
    <row r="884" spans="4:11">
      <c r="D884" s="8"/>
      <c r="G884" s="13"/>
      <c r="H884" s="39"/>
      <c r="I884" s="60"/>
      <c r="J884" s="13"/>
      <c r="K884" s="39"/>
    </row>
    <row r="885" spans="4:11">
      <c r="D885" s="8"/>
      <c r="G885" s="13"/>
      <c r="H885" s="39"/>
      <c r="I885" s="60"/>
      <c r="J885" s="13"/>
      <c r="K885" s="39"/>
    </row>
    <row r="886" spans="4:11">
      <c r="D886" s="8"/>
      <c r="G886" s="13"/>
      <c r="H886" s="39"/>
      <c r="I886" s="60"/>
      <c r="J886" s="13"/>
      <c r="K886" s="39"/>
    </row>
    <row r="887" spans="4:11">
      <c r="D887" s="8"/>
      <c r="G887" s="13"/>
      <c r="H887" s="39"/>
      <c r="I887" s="60"/>
      <c r="J887" s="13"/>
      <c r="K887" s="39"/>
    </row>
    <row r="888" spans="4:11">
      <c r="D888" s="8"/>
      <c r="G888" s="13"/>
      <c r="H888" s="39"/>
      <c r="I888" s="60"/>
      <c r="J888" s="13"/>
      <c r="K888" s="39"/>
    </row>
    <row r="889" spans="4:11">
      <c r="D889" s="8"/>
      <c r="G889" s="13"/>
      <c r="H889" s="39"/>
      <c r="I889" s="60"/>
      <c r="J889" s="13"/>
      <c r="K889" s="39"/>
    </row>
    <row r="890" spans="4:11">
      <c r="D890" s="8"/>
      <c r="G890" s="13"/>
      <c r="H890" s="39"/>
      <c r="I890" s="60"/>
      <c r="J890" s="13"/>
      <c r="K890" s="39"/>
    </row>
    <row r="891" spans="4:11">
      <c r="D891" s="8"/>
      <c r="G891" s="13"/>
      <c r="H891" s="39"/>
      <c r="I891" s="60"/>
      <c r="J891" s="13"/>
      <c r="K891" s="39"/>
    </row>
    <row r="892" spans="4:11">
      <c r="D892" s="8"/>
      <c r="G892" s="13"/>
      <c r="H892" s="39"/>
      <c r="I892" s="60"/>
      <c r="J892" s="13"/>
      <c r="K892" s="39"/>
    </row>
    <row r="893" spans="4:11">
      <c r="D893" s="8"/>
      <c r="G893" s="13"/>
      <c r="H893" s="39"/>
      <c r="I893" s="60"/>
      <c r="J893" s="13"/>
      <c r="K893" s="39"/>
    </row>
    <row r="894" spans="4:11">
      <c r="D894" s="8"/>
      <c r="G894" s="13"/>
      <c r="H894" s="39"/>
      <c r="I894" s="60"/>
      <c r="J894" s="13"/>
      <c r="K894" s="39"/>
    </row>
    <row r="895" spans="4:11">
      <c r="D895" s="8"/>
      <c r="G895" s="13"/>
      <c r="H895" s="39"/>
      <c r="I895" s="60"/>
      <c r="J895" s="13"/>
      <c r="K895" s="39"/>
    </row>
    <row r="934" spans="4:11">
      <c r="D934" s="22"/>
      <c r="F934" s="34"/>
      <c r="G934" s="13"/>
      <c r="H934" s="39"/>
      <c r="J934" s="13"/>
      <c r="K934" s="39"/>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34"/>
  <sheetViews>
    <sheetView showGridLines="0" view="pageBreakPreview" zoomScale="75" zoomScaleNormal="100" zoomScaleSheetLayoutView="75" workbookViewId="0"/>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167" customWidth="1"/>
    <col min="9" max="9" width="6.625" style="130" customWidth="1"/>
    <col min="10" max="10" width="13.25" style="1" customWidth="1"/>
    <col min="11" max="11" width="19.875" style="2" customWidth="1"/>
    <col min="12"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266</v>
      </c>
    </row>
    <row r="5" spans="1:11" ht="45">
      <c r="A5" s="265" t="s">
        <v>1</v>
      </c>
      <c r="B5" s="265"/>
      <c r="C5" s="265"/>
      <c r="D5" s="265"/>
      <c r="E5" s="265"/>
      <c r="F5" s="265"/>
      <c r="G5" s="265"/>
      <c r="H5" s="265"/>
      <c r="I5" s="265"/>
      <c r="J5" s="265"/>
      <c r="K5" s="265"/>
    </row>
    <row r="8" spans="1:11" s="5" customFormat="1" ht="33">
      <c r="A8" s="266" t="s">
        <v>263</v>
      </c>
      <c r="B8" s="266"/>
      <c r="C8" s="266"/>
      <c r="D8" s="266"/>
      <c r="E8" s="266"/>
      <c r="F8" s="266"/>
      <c r="G8" s="266"/>
      <c r="H8" s="266"/>
      <c r="I8" s="266"/>
      <c r="J8" s="266"/>
      <c r="K8" s="266"/>
    </row>
    <row r="9" spans="1:11" s="5" customFormat="1" ht="33">
      <c r="A9" s="266" t="s">
        <v>264</v>
      </c>
      <c r="B9" s="266"/>
      <c r="C9" s="266"/>
      <c r="D9" s="266"/>
      <c r="E9" s="266"/>
      <c r="F9" s="266"/>
      <c r="G9" s="266"/>
      <c r="H9" s="266"/>
      <c r="I9" s="266"/>
      <c r="J9" s="266"/>
      <c r="K9" s="266"/>
    </row>
    <row r="20" spans="1:11" ht="12.75" thickBot="1">
      <c r="A20" s="267" t="s">
        <v>228</v>
      </c>
      <c r="B20" s="267"/>
      <c r="C20" s="267"/>
      <c r="D20" s="128" t="s">
        <v>267</v>
      </c>
      <c r="E20" s="6"/>
      <c r="F20" s="6"/>
      <c r="G20" s="6"/>
      <c r="H20" s="212"/>
      <c r="I20" s="6"/>
      <c r="J20" s="6"/>
      <c r="K20" s="6"/>
    </row>
    <row r="21" spans="1:11" ht="12.75" thickBot="1">
      <c r="C21" s="154" t="s">
        <v>229</v>
      </c>
      <c r="D21" s="127" t="s">
        <v>280</v>
      </c>
    </row>
    <row r="22" spans="1:11" ht="12.75" thickBot="1">
      <c r="C22" s="154" t="s">
        <v>230</v>
      </c>
      <c r="D22" s="213" t="s">
        <v>281</v>
      </c>
    </row>
    <row r="23" spans="1:11" ht="12.75" thickBot="1">
      <c r="C23" s="154" t="s">
        <v>231</v>
      </c>
      <c r="D23" s="213" t="s">
        <v>282</v>
      </c>
    </row>
    <row r="31" spans="1:11">
      <c r="C31" s="130" t="s">
        <v>2</v>
      </c>
    </row>
    <row r="36" spans="1:11" ht="30">
      <c r="A36" s="268" t="s">
        <v>236</v>
      </c>
      <c r="B36" s="268"/>
      <c r="C36" s="268"/>
      <c r="D36" s="268"/>
      <c r="E36" s="268"/>
      <c r="F36" s="268"/>
      <c r="G36" s="268"/>
      <c r="H36" s="268"/>
      <c r="I36" s="268"/>
      <c r="J36" s="268"/>
      <c r="K36" s="268"/>
    </row>
    <row r="39" spans="1:11">
      <c r="A39" s="7"/>
      <c r="C39" s="8"/>
      <c r="E39" s="7"/>
      <c r="F39" s="9"/>
      <c r="G39" s="10"/>
      <c r="H39" s="214"/>
      <c r="I39" s="9"/>
      <c r="J39" s="10"/>
      <c r="K39" s="11"/>
    </row>
    <row r="40" spans="1:11">
      <c r="A40" s="12"/>
      <c r="G40" s="13"/>
      <c r="K40" s="14" t="s">
        <v>3</v>
      </c>
    </row>
    <row r="41" spans="1:11">
      <c r="A41" s="260" t="s">
        <v>4</v>
      </c>
      <c r="B41" s="260"/>
      <c r="C41" s="260"/>
      <c r="D41" s="260"/>
      <c r="E41" s="260"/>
      <c r="F41" s="260"/>
      <c r="G41" s="260"/>
      <c r="H41" s="260"/>
      <c r="I41" s="260"/>
      <c r="J41" s="260"/>
      <c r="K41" s="260"/>
    </row>
    <row r="42" spans="1:11">
      <c r="A42" s="15" t="s">
        <v>5</v>
      </c>
      <c r="C42" s="130" t="str">
        <f>$D$20</f>
        <v>University of Colorado</v>
      </c>
      <c r="G42" s="13"/>
      <c r="I42" s="16"/>
      <c r="J42" s="13"/>
      <c r="K42" s="17" t="str">
        <f>$K$3</f>
        <v>Due Date: October 08, 2018</v>
      </c>
    </row>
    <row r="43" spans="1:11">
      <c r="A43" s="18" t="s">
        <v>6</v>
      </c>
      <c r="B43" s="18" t="s">
        <v>6</v>
      </c>
      <c r="C43" s="18" t="s">
        <v>6</v>
      </c>
      <c r="D43" s="18" t="s">
        <v>6</v>
      </c>
      <c r="E43" s="18" t="s">
        <v>6</v>
      </c>
      <c r="F43" s="18" t="s">
        <v>6</v>
      </c>
      <c r="G43" s="19" t="s">
        <v>6</v>
      </c>
      <c r="H43" s="81" t="s">
        <v>6</v>
      </c>
      <c r="I43" s="18" t="s">
        <v>6</v>
      </c>
      <c r="J43" s="19" t="s">
        <v>6</v>
      </c>
      <c r="K43" s="20" t="s">
        <v>6</v>
      </c>
    </row>
    <row r="44" spans="1:11">
      <c r="A44" s="21" t="s">
        <v>7</v>
      </c>
      <c r="C44" s="8" t="s">
        <v>8</v>
      </c>
      <c r="E44" s="21" t="s">
        <v>7</v>
      </c>
      <c r="F44" s="22"/>
      <c r="G44" s="23"/>
      <c r="H44" s="215" t="s">
        <v>257</v>
      </c>
      <c r="I44" s="22"/>
      <c r="J44" s="23"/>
      <c r="K44" s="24" t="s">
        <v>265</v>
      </c>
    </row>
    <row r="45" spans="1:11">
      <c r="A45" s="21" t="s">
        <v>9</v>
      </c>
      <c r="C45" s="25" t="s">
        <v>10</v>
      </c>
      <c r="E45" s="21" t="s">
        <v>9</v>
      </c>
      <c r="F45" s="22"/>
      <c r="G45" s="23" t="s">
        <v>11</v>
      </c>
      <c r="H45" s="215" t="s">
        <v>12</v>
      </c>
      <c r="I45" s="22"/>
      <c r="J45" s="23" t="s">
        <v>11</v>
      </c>
      <c r="K45" s="24" t="s">
        <v>13</v>
      </c>
    </row>
    <row r="46" spans="1:11">
      <c r="A46" s="18" t="s">
        <v>6</v>
      </c>
      <c r="B46" s="18" t="s">
        <v>6</v>
      </c>
      <c r="C46" s="18" t="s">
        <v>6</v>
      </c>
      <c r="D46" s="18" t="s">
        <v>6</v>
      </c>
      <c r="E46" s="18" t="s">
        <v>6</v>
      </c>
      <c r="F46" s="18" t="s">
        <v>6</v>
      </c>
      <c r="G46" s="19" t="s">
        <v>6</v>
      </c>
      <c r="H46" s="81" t="s">
        <v>6</v>
      </c>
      <c r="I46" s="18" t="s">
        <v>6</v>
      </c>
      <c r="J46" s="19" t="s">
        <v>6</v>
      </c>
      <c r="K46" s="20" t="s">
        <v>6</v>
      </c>
    </row>
    <row r="47" spans="1:11">
      <c r="A47" s="7">
        <v>1</v>
      </c>
      <c r="C47" s="8" t="s">
        <v>14</v>
      </c>
      <c r="D47" s="26" t="s">
        <v>15</v>
      </c>
      <c r="E47" s="7">
        <v>1</v>
      </c>
      <c r="G47" s="89">
        <v>0</v>
      </c>
      <c r="H47" s="215">
        <v>0</v>
      </c>
      <c r="I47" s="29"/>
      <c r="J47" s="89">
        <v>0</v>
      </c>
      <c r="K47" s="89">
        <v>0</v>
      </c>
    </row>
    <row r="48" spans="1:11">
      <c r="A48" s="7">
        <v>2</v>
      </c>
      <c r="C48" s="8" t="s">
        <v>16</v>
      </c>
      <c r="D48" s="26" t="s">
        <v>17</v>
      </c>
      <c r="E48" s="7">
        <v>2</v>
      </c>
      <c r="G48" s="89">
        <v>0</v>
      </c>
      <c r="H48" s="215">
        <v>0</v>
      </c>
      <c r="I48" s="29"/>
      <c r="J48" s="89">
        <v>0</v>
      </c>
      <c r="K48" s="89">
        <v>0</v>
      </c>
    </row>
    <row r="49" spans="1:15">
      <c r="A49" s="7">
        <v>3</v>
      </c>
      <c r="C49" s="8" t="s">
        <v>18</v>
      </c>
      <c r="D49" s="26" t="s">
        <v>19</v>
      </c>
      <c r="E49" s="7">
        <v>3</v>
      </c>
      <c r="G49" s="89">
        <v>0</v>
      </c>
      <c r="H49" s="215">
        <v>0</v>
      </c>
      <c r="I49" s="29"/>
      <c r="J49" s="89">
        <v>0</v>
      </c>
      <c r="K49" s="89">
        <v>0</v>
      </c>
    </row>
    <row r="50" spans="1:15">
      <c r="A50" s="7">
        <v>4</v>
      </c>
      <c r="C50" s="8" t="s">
        <v>20</v>
      </c>
      <c r="D50" s="26" t="s">
        <v>21</v>
      </c>
      <c r="E50" s="7">
        <v>4</v>
      </c>
      <c r="G50" s="89">
        <v>0</v>
      </c>
      <c r="H50" s="215">
        <v>0</v>
      </c>
      <c r="I50" s="29"/>
      <c r="J50" s="89">
        <v>0</v>
      </c>
      <c r="K50" s="89">
        <v>0</v>
      </c>
    </row>
    <row r="51" spans="1:15">
      <c r="A51" s="7">
        <v>5</v>
      </c>
      <c r="C51" s="8" t="s">
        <v>22</v>
      </c>
      <c r="D51" s="26" t="s">
        <v>23</v>
      </c>
      <c r="E51" s="7">
        <v>5</v>
      </c>
      <c r="G51" s="89">
        <v>0</v>
      </c>
      <c r="H51" s="215">
        <v>0</v>
      </c>
      <c r="I51" s="29"/>
      <c r="J51" s="89">
        <v>0</v>
      </c>
      <c r="K51" s="89">
        <v>0</v>
      </c>
    </row>
    <row r="52" spans="1:15">
      <c r="A52" s="7">
        <v>6</v>
      </c>
      <c r="C52" s="8" t="s">
        <v>24</v>
      </c>
      <c r="D52" s="26" t="s">
        <v>25</v>
      </c>
      <c r="E52" s="7">
        <v>6</v>
      </c>
      <c r="G52" s="89">
        <v>0</v>
      </c>
      <c r="H52" s="215">
        <v>0</v>
      </c>
      <c r="I52" s="29"/>
      <c r="J52" s="89">
        <v>0</v>
      </c>
      <c r="K52" s="89">
        <v>0</v>
      </c>
    </row>
    <row r="53" spans="1:15">
      <c r="A53" s="7">
        <v>7</v>
      </c>
      <c r="C53" s="8" t="s">
        <v>26</v>
      </c>
      <c r="D53" s="26" t="s">
        <v>27</v>
      </c>
      <c r="E53" s="7">
        <v>7</v>
      </c>
      <c r="G53" s="89">
        <v>0</v>
      </c>
      <c r="H53" s="215">
        <v>0</v>
      </c>
      <c r="I53" s="29"/>
      <c r="J53" s="89">
        <v>0</v>
      </c>
      <c r="K53" s="89">
        <v>0</v>
      </c>
    </row>
    <row r="54" spans="1:15">
      <c r="A54" s="7">
        <v>8</v>
      </c>
      <c r="C54" s="8" t="s">
        <v>28</v>
      </c>
      <c r="D54" s="26" t="s">
        <v>29</v>
      </c>
      <c r="E54" s="7">
        <v>8</v>
      </c>
      <c r="G54" s="89">
        <v>0</v>
      </c>
      <c r="H54" s="215">
        <v>0</v>
      </c>
      <c r="I54" s="29"/>
      <c r="J54" s="89">
        <v>0</v>
      </c>
      <c r="K54" s="89">
        <v>0</v>
      </c>
    </row>
    <row r="55" spans="1:15">
      <c r="A55" s="7">
        <v>9</v>
      </c>
      <c r="C55" s="8" t="s">
        <v>30</v>
      </c>
      <c r="D55" s="26" t="s">
        <v>31</v>
      </c>
      <c r="E55" s="7">
        <v>9</v>
      </c>
      <c r="G55" s="155">
        <v>0</v>
      </c>
      <c r="H55" s="215">
        <v>0</v>
      </c>
      <c r="I55" s="29" t="s">
        <v>38</v>
      </c>
      <c r="J55" s="155">
        <v>0</v>
      </c>
      <c r="K55" s="155">
        <v>0</v>
      </c>
    </row>
    <row r="56" spans="1:15">
      <c r="A56" s="7">
        <v>10</v>
      </c>
      <c r="C56" s="8" t="s">
        <v>32</v>
      </c>
      <c r="D56" s="26" t="s">
        <v>33</v>
      </c>
      <c r="E56" s="7">
        <v>10</v>
      </c>
      <c r="G56" s="89">
        <v>0</v>
      </c>
      <c r="H56" s="215">
        <v>0</v>
      </c>
      <c r="I56" s="29"/>
      <c r="J56" s="89">
        <v>0</v>
      </c>
      <c r="K56" s="89">
        <v>0</v>
      </c>
    </row>
    <row r="57" spans="1:15">
      <c r="A57" s="7"/>
      <c r="C57" s="8"/>
      <c r="D57" s="26"/>
      <c r="E57" s="7"/>
      <c r="F57" s="18" t="s">
        <v>6</v>
      </c>
      <c r="G57" s="19" t="s">
        <v>6</v>
      </c>
      <c r="H57" s="81"/>
      <c r="I57" s="27"/>
      <c r="J57" s="19"/>
      <c r="K57" s="48"/>
    </row>
    <row r="58" spans="1:15" ht="15" customHeight="1">
      <c r="A58" s="130">
        <v>11</v>
      </c>
      <c r="C58" s="8" t="s">
        <v>34</v>
      </c>
      <c r="E58" s="130">
        <v>11</v>
      </c>
      <c r="G58" s="89">
        <v>0</v>
      </c>
      <c r="H58" s="215">
        <v>0</v>
      </c>
      <c r="I58" s="29"/>
      <c r="J58" s="89">
        <v>0</v>
      </c>
      <c r="K58" s="155">
        <v>0</v>
      </c>
    </row>
    <row r="59" spans="1:15">
      <c r="A59" s="7"/>
      <c r="E59" s="7"/>
      <c r="F59" s="18" t="s">
        <v>6</v>
      </c>
      <c r="G59" s="19" t="s">
        <v>6</v>
      </c>
      <c r="H59" s="81"/>
      <c r="I59" s="27"/>
      <c r="J59" s="19"/>
      <c r="K59" s="20"/>
    </row>
    <row r="60" spans="1:15">
      <c r="A60" s="7"/>
      <c r="E60" s="7"/>
      <c r="F60" s="18"/>
      <c r="G60" s="13"/>
      <c r="H60" s="81"/>
      <c r="I60" s="27"/>
      <c r="J60" s="13"/>
      <c r="K60" s="20"/>
    </row>
    <row r="61" spans="1:15">
      <c r="A61" s="130">
        <v>12</v>
      </c>
      <c r="C61" s="8" t="s">
        <v>35</v>
      </c>
      <c r="E61" s="130">
        <v>12</v>
      </c>
      <c r="G61" s="28"/>
      <c r="H61" s="215"/>
      <c r="I61" s="29"/>
      <c r="J61" s="89"/>
      <c r="K61" s="28"/>
    </row>
    <row r="62" spans="1:15">
      <c r="A62" s="7">
        <v>13</v>
      </c>
      <c r="C62" s="8" t="s">
        <v>36</v>
      </c>
      <c r="D62" s="26" t="s">
        <v>37</v>
      </c>
      <c r="E62" s="7">
        <v>13</v>
      </c>
      <c r="G62" s="49"/>
      <c r="H62" s="182">
        <v>0</v>
      </c>
      <c r="I62" s="29"/>
      <c r="J62" s="49"/>
      <c r="K62" s="47">
        <v>0</v>
      </c>
      <c r="O62" s="130" t="s">
        <v>38</v>
      </c>
    </row>
    <row r="63" spans="1:15">
      <c r="A63" s="7">
        <v>14</v>
      </c>
      <c r="C63" s="8" t="s">
        <v>39</v>
      </c>
      <c r="D63" s="26" t="s">
        <v>40</v>
      </c>
      <c r="E63" s="7">
        <v>14</v>
      </c>
      <c r="G63" s="49"/>
      <c r="H63" s="182">
        <v>0</v>
      </c>
      <c r="I63" s="29"/>
      <c r="J63" s="49"/>
      <c r="K63" s="47">
        <v>0</v>
      </c>
    </row>
    <row r="64" spans="1:15">
      <c r="A64" s="7">
        <v>15</v>
      </c>
      <c r="C64" s="8" t="s">
        <v>41</v>
      </c>
      <c r="D64" s="26"/>
      <c r="E64" s="7">
        <v>15</v>
      </c>
      <c r="G64" s="89">
        <v>0</v>
      </c>
      <c r="H64" s="182">
        <v>0</v>
      </c>
      <c r="I64" s="29"/>
      <c r="J64" s="89">
        <v>0</v>
      </c>
      <c r="K64" s="47">
        <v>0</v>
      </c>
    </row>
    <row r="65" spans="1:254">
      <c r="A65" s="7">
        <v>16</v>
      </c>
      <c r="C65" s="8" t="s">
        <v>42</v>
      </c>
      <c r="D65" s="26"/>
      <c r="E65" s="7">
        <v>16</v>
      </c>
      <c r="G65" s="49"/>
      <c r="H65" s="182">
        <v>0</v>
      </c>
      <c r="I65" s="29"/>
      <c r="J65" s="49"/>
      <c r="K65" s="47">
        <v>0</v>
      </c>
    </row>
    <row r="66" spans="1:254">
      <c r="A66" s="26">
        <v>17</v>
      </c>
      <c r="B66" s="26"/>
      <c r="C66" s="30" t="s">
        <v>43</v>
      </c>
      <c r="D66" s="26"/>
      <c r="E66" s="26">
        <v>17</v>
      </c>
      <c r="F66" s="26"/>
      <c r="G66" s="89"/>
      <c r="H66" s="215">
        <v>0</v>
      </c>
      <c r="I66" s="30"/>
      <c r="J66" s="89"/>
      <c r="K66" s="155">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9"/>
      <c r="H67" s="182">
        <v>0</v>
      </c>
      <c r="I67" s="29"/>
      <c r="J67" s="49"/>
      <c r="K67" s="47">
        <v>0</v>
      </c>
    </row>
    <row r="68" spans="1:254">
      <c r="A68" s="7">
        <v>19</v>
      </c>
      <c r="C68" s="8" t="s">
        <v>45</v>
      </c>
      <c r="D68" s="26"/>
      <c r="E68" s="7">
        <v>19</v>
      </c>
      <c r="G68" s="49"/>
      <c r="H68" s="182">
        <v>0</v>
      </c>
      <c r="I68" s="29"/>
      <c r="J68" s="49"/>
      <c r="K68" s="47">
        <v>0</v>
      </c>
    </row>
    <row r="69" spans="1:254">
      <c r="A69" s="7">
        <v>20</v>
      </c>
      <c r="C69" s="8" t="s">
        <v>46</v>
      </c>
      <c r="D69" s="26"/>
      <c r="E69" s="7">
        <v>20</v>
      </c>
      <c r="G69" s="49"/>
      <c r="H69" s="182">
        <v>0</v>
      </c>
      <c r="I69" s="29"/>
      <c r="J69" s="49"/>
      <c r="K69" s="47">
        <v>0</v>
      </c>
    </row>
    <row r="70" spans="1:254">
      <c r="A70" s="26">
        <v>21</v>
      </c>
      <c r="C70" s="8" t="s">
        <v>47</v>
      </c>
      <c r="D70" s="26"/>
      <c r="E70" s="7">
        <v>21</v>
      </c>
      <c r="G70" s="49"/>
      <c r="H70" s="182">
        <v>0</v>
      </c>
      <c r="I70" s="29"/>
      <c r="J70" s="49"/>
      <c r="K70" s="47">
        <v>0</v>
      </c>
    </row>
    <row r="71" spans="1:254">
      <c r="A71" s="26">
        <v>22</v>
      </c>
      <c r="C71" s="8"/>
      <c r="D71" s="26"/>
      <c r="E71" s="7">
        <v>22</v>
      </c>
      <c r="G71" s="49"/>
      <c r="H71" s="182">
        <v>0</v>
      </c>
      <c r="I71" s="29" t="s">
        <v>38</v>
      </c>
      <c r="J71" s="49"/>
      <c r="K71" s="47">
        <v>0</v>
      </c>
    </row>
    <row r="72" spans="1:254">
      <c r="A72" s="7">
        <v>23</v>
      </c>
      <c r="C72" s="31"/>
      <c r="E72" s="7">
        <v>23</v>
      </c>
      <c r="F72" s="18" t="s">
        <v>6</v>
      </c>
      <c r="G72" s="19"/>
      <c r="H72" s="81"/>
      <c r="I72" s="27"/>
      <c r="J72" s="19"/>
      <c r="K72" s="20"/>
    </row>
    <row r="73" spans="1:254">
      <c r="A73" s="7">
        <v>24</v>
      </c>
      <c r="C73" s="31"/>
      <c r="D73" s="8"/>
      <c r="E73" s="7">
        <v>24</v>
      </c>
    </row>
    <row r="74" spans="1:254">
      <c r="A74" s="7">
        <v>25</v>
      </c>
      <c r="C74" s="8" t="s">
        <v>238</v>
      </c>
      <c r="D74" s="26"/>
      <c r="E74" s="7">
        <v>25</v>
      </c>
      <c r="G74" s="49"/>
      <c r="H74" s="182">
        <v>0</v>
      </c>
      <c r="I74" s="29"/>
      <c r="J74" s="49"/>
      <c r="K74" s="47">
        <v>0</v>
      </c>
    </row>
    <row r="75" spans="1:254">
      <c r="A75" s="130">
        <v>26</v>
      </c>
      <c r="E75" s="130">
        <v>26</v>
      </c>
      <c r="F75" s="18" t="s">
        <v>6</v>
      </c>
      <c r="G75" s="19"/>
      <c r="H75" s="81"/>
      <c r="I75" s="27"/>
      <c r="J75" s="19"/>
      <c r="K75" s="20"/>
    </row>
    <row r="76" spans="1:254" ht="15" customHeight="1">
      <c r="A76" s="7">
        <v>27</v>
      </c>
      <c r="C76" s="8" t="s">
        <v>48</v>
      </c>
      <c r="E76" s="7">
        <v>27</v>
      </c>
      <c r="F76" s="16"/>
      <c r="G76" s="89"/>
      <c r="H76" s="215">
        <v>0</v>
      </c>
      <c r="I76" s="28"/>
      <c r="J76" s="89"/>
      <c r="K76" s="155">
        <v>0</v>
      </c>
    </row>
    <row r="77" spans="1:254">
      <c r="F77" s="18"/>
      <c r="G77" s="19"/>
      <c r="H77" s="81"/>
      <c r="I77" s="27"/>
      <c r="J77" s="19"/>
      <c r="K77" s="20"/>
    </row>
    <row r="78" spans="1:254" ht="14.25">
      <c r="F78"/>
      <c r="G78"/>
      <c r="H78" s="216"/>
      <c r="I78"/>
      <c r="J78"/>
      <c r="K78"/>
    </row>
    <row r="79" spans="1:254" ht="30.75" customHeight="1">
      <c r="A79" s="32"/>
      <c r="B79" s="32"/>
      <c r="C79" s="258" t="s">
        <v>232</v>
      </c>
      <c r="D79" s="258"/>
      <c r="E79" s="258"/>
      <c r="F79" s="258"/>
      <c r="G79" s="258"/>
      <c r="H79" s="258"/>
      <c r="I79" s="258"/>
      <c r="J79" s="258"/>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214"/>
      <c r="I82" s="9"/>
      <c r="J82" s="10"/>
      <c r="K82" s="11"/>
    </row>
    <row r="83" spans="1:15">
      <c r="A83" s="15" t="s">
        <v>58</v>
      </c>
      <c r="G83" s="13"/>
      <c r="K83" s="14" t="s">
        <v>59</v>
      </c>
    </row>
    <row r="84" spans="1:15" s="35" customFormat="1">
      <c r="A84" s="260" t="s">
        <v>60</v>
      </c>
      <c r="B84" s="260"/>
      <c r="C84" s="260"/>
      <c r="D84" s="260"/>
      <c r="E84" s="260"/>
      <c r="F84" s="260"/>
      <c r="G84" s="260"/>
      <c r="H84" s="260"/>
      <c r="I84" s="260"/>
      <c r="J84" s="260"/>
      <c r="K84" s="260"/>
    </row>
    <row r="85" spans="1:15">
      <c r="A85" s="15" t="str">
        <f>$A$42</f>
        <v xml:space="preserve">NAME: </v>
      </c>
      <c r="C85" s="130" t="str">
        <f>$D$20</f>
        <v>University of Colorado</v>
      </c>
      <c r="G85" s="13"/>
      <c r="I85" s="16"/>
      <c r="J85" s="13"/>
      <c r="K85" s="17" t="str">
        <f>$K$3</f>
        <v>Due Date: October 08, 2018</v>
      </c>
    </row>
    <row r="86" spans="1:15">
      <c r="A86" s="18" t="s">
        <v>6</v>
      </c>
      <c r="B86" s="18" t="s">
        <v>6</v>
      </c>
      <c r="C86" s="18" t="s">
        <v>6</v>
      </c>
      <c r="D86" s="18" t="s">
        <v>6</v>
      </c>
      <c r="E86" s="18" t="s">
        <v>6</v>
      </c>
      <c r="F86" s="18" t="s">
        <v>6</v>
      </c>
      <c r="G86" s="19" t="s">
        <v>6</v>
      </c>
      <c r="H86" s="81" t="s">
        <v>6</v>
      </c>
      <c r="I86" s="18" t="s">
        <v>6</v>
      </c>
      <c r="J86" s="19" t="s">
        <v>6</v>
      </c>
      <c r="K86" s="20" t="s">
        <v>6</v>
      </c>
    </row>
    <row r="87" spans="1:15">
      <c r="A87" s="21" t="s">
        <v>7</v>
      </c>
      <c r="C87" s="8" t="s">
        <v>8</v>
      </c>
      <c r="E87" s="21" t="s">
        <v>7</v>
      </c>
      <c r="F87" s="22"/>
      <c r="G87" s="23"/>
      <c r="H87" s="215" t="str">
        <f>H44</f>
        <v>2017-18</v>
      </c>
      <c r="I87" s="22"/>
      <c r="J87" s="23"/>
      <c r="K87" s="24" t="str">
        <f>K44</f>
        <v>2018-19</v>
      </c>
    </row>
    <row r="88" spans="1:15">
      <c r="A88" s="21" t="s">
        <v>9</v>
      </c>
      <c r="C88" s="25" t="s">
        <v>10</v>
      </c>
      <c r="E88" s="21" t="s">
        <v>9</v>
      </c>
      <c r="F88" s="22"/>
      <c r="G88" s="23" t="s">
        <v>11</v>
      </c>
      <c r="H88" s="215" t="s">
        <v>12</v>
      </c>
      <c r="I88" s="22"/>
      <c r="J88" s="23" t="s">
        <v>11</v>
      </c>
      <c r="K88" s="24" t="s">
        <v>13</v>
      </c>
    </row>
    <row r="89" spans="1:15">
      <c r="A89" s="18" t="s">
        <v>6</v>
      </c>
      <c r="B89" s="18" t="s">
        <v>6</v>
      </c>
      <c r="C89" s="18" t="s">
        <v>6</v>
      </c>
      <c r="D89" s="18" t="s">
        <v>6</v>
      </c>
      <c r="E89" s="18" t="s">
        <v>6</v>
      </c>
      <c r="F89" s="18" t="s">
        <v>6</v>
      </c>
      <c r="G89" s="19" t="s">
        <v>6</v>
      </c>
      <c r="H89" s="217" t="s">
        <v>6</v>
      </c>
      <c r="I89" s="218" t="s">
        <v>6</v>
      </c>
      <c r="J89" s="218" t="s">
        <v>6</v>
      </c>
      <c r="K89" s="218" t="s">
        <v>6</v>
      </c>
      <c r="L89" s="219"/>
    </row>
    <row r="90" spans="1:15">
      <c r="A90" s="7">
        <v>1</v>
      </c>
      <c r="C90" s="8" t="s">
        <v>14</v>
      </c>
      <c r="D90" s="26" t="s">
        <v>15</v>
      </c>
      <c r="E90" s="7">
        <v>1</v>
      </c>
      <c r="G90" s="49">
        <f>+G533</f>
        <v>626.03300000000002</v>
      </c>
      <c r="H90" s="64">
        <f>ROUND(+H533-0.4,0)</f>
        <v>66336794</v>
      </c>
      <c r="I90" s="219"/>
      <c r="J90" s="219">
        <f>+J533</f>
        <v>673.19241999999997</v>
      </c>
      <c r="K90" s="219">
        <f>+K533</f>
        <v>71988552</v>
      </c>
      <c r="L90" s="219"/>
      <c r="M90" s="220"/>
    </row>
    <row r="91" spans="1:15">
      <c r="A91" s="7">
        <v>2</v>
      </c>
      <c r="C91" s="8" t="s">
        <v>16</v>
      </c>
      <c r="D91" s="26" t="s">
        <v>17</v>
      </c>
      <c r="E91" s="7">
        <v>2</v>
      </c>
      <c r="G91" s="49">
        <f>+G572</f>
        <v>2.5</v>
      </c>
      <c r="H91" s="64">
        <f>+H572</f>
        <v>823634</v>
      </c>
      <c r="I91" s="219"/>
      <c r="J91" s="219">
        <f>+J572</f>
        <v>1.5</v>
      </c>
      <c r="K91" s="219">
        <f>+K572</f>
        <v>546635</v>
      </c>
      <c r="L91" s="219"/>
      <c r="M91" s="220"/>
    </row>
    <row r="92" spans="1:15">
      <c r="A92" s="7">
        <v>3</v>
      </c>
      <c r="C92" s="8" t="s">
        <v>18</v>
      </c>
      <c r="D92" s="26" t="s">
        <v>19</v>
      </c>
      <c r="E92" s="7">
        <v>3</v>
      </c>
      <c r="G92" s="49">
        <f>+G609</f>
        <v>0.4</v>
      </c>
      <c r="H92" s="64">
        <f>+H609</f>
        <v>33151</v>
      </c>
      <c r="I92" s="219"/>
      <c r="J92" s="219">
        <f>+J609</f>
        <v>0.4</v>
      </c>
      <c r="K92" s="219">
        <f>+K609</f>
        <v>36555</v>
      </c>
      <c r="L92" s="219"/>
      <c r="M92" s="220"/>
    </row>
    <row r="93" spans="1:15">
      <c r="A93" s="7">
        <v>4</v>
      </c>
      <c r="C93" s="8" t="s">
        <v>20</v>
      </c>
      <c r="D93" s="26" t="s">
        <v>21</v>
      </c>
      <c r="E93" s="7">
        <v>4</v>
      </c>
      <c r="G93" s="49">
        <f>+G646</f>
        <v>125.52999999999999</v>
      </c>
      <c r="H93" s="64">
        <f>+H646</f>
        <v>15935084</v>
      </c>
      <c r="I93" s="219"/>
      <c r="J93" s="219">
        <f>+J646</f>
        <v>124.23</v>
      </c>
      <c r="K93" s="219">
        <f>+K646</f>
        <v>19838375</v>
      </c>
      <c r="L93" s="219"/>
      <c r="M93" s="220"/>
    </row>
    <row r="94" spans="1:15">
      <c r="A94" s="7">
        <v>5</v>
      </c>
      <c r="C94" s="8" t="s">
        <v>22</v>
      </c>
      <c r="D94" s="26" t="s">
        <v>23</v>
      </c>
      <c r="E94" s="7">
        <v>5</v>
      </c>
      <c r="G94" s="49">
        <f>+G683</f>
        <v>85.070000000000007</v>
      </c>
      <c r="H94" s="64">
        <f>+H683</f>
        <v>11870381</v>
      </c>
      <c r="I94" s="219"/>
      <c r="J94" s="219">
        <f>+J683</f>
        <v>98.17</v>
      </c>
      <c r="K94" s="219">
        <f>+K683</f>
        <v>13177074</v>
      </c>
      <c r="L94" s="219"/>
      <c r="M94" s="220"/>
    </row>
    <row r="95" spans="1:15">
      <c r="A95" s="7">
        <v>6</v>
      </c>
      <c r="C95" s="8" t="s">
        <v>24</v>
      </c>
      <c r="D95" s="26" t="s">
        <v>25</v>
      </c>
      <c r="E95" s="7">
        <v>6</v>
      </c>
      <c r="G95" s="49">
        <f>+G720</f>
        <v>102.22</v>
      </c>
      <c r="H95" s="64">
        <f>+H720</f>
        <v>21952327</v>
      </c>
      <c r="I95" s="219"/>
      <c r="J95" s="219">
        <f>+J720</f>
        <v>109.06</v>
      </c>
      <c r="K95" s="219">
        <f>+K720</f>
        <v>27641194</v>
      </c>
      <c r="L95" s="219"/>
      <c r="M95" s="220"/>
    </row>
    <row r="96" spans="1:15">
      <c r="A96" s="7">
        <v>7</v>
      </c>
      <c r="C96" s="8" t="s">
        <v>26</v>
      </c>
      <c r="D96" s="26" t="s">
        <v>27</v>
      </c>
      <c r="E96" s="7">
        <v>7</v>
      </c>
      <c r="G96" s="49">
        <f>+G757</f>
        <v>85.04</v>
      </c>
      <c r="H96" s="64">
        <f>+H757</f>
        <v>11484047</v>
      </c>
      <c r="I96" s="219"/>
      <c r="J96" s="219">
        <f>+J757</f>
        <v>106.87</v>
      </c>
      <c r="K96" s="219">
        <f>+K757</f>
        <v>12849730</v>
      </c>
      <c r="L96" s="219"/>
      <c r="M96" s="220"/>
      <c r="O96" s="130" t="s">
        <v>38</v>
      </c>
    </row>
    <row r="97" spans="1:254">
      <c r="A97" s="7">
        <v>8</v>
      </c>
      <c r="C97" s="8" t="s">
        <v>28</v>
      </c>
      <c r="D97" s="26" t="s">
        <v>29</v>
      </c>
      <c r="E97" s="7">
        <v>8</v>
      </c>
      <c r="G97" s="49">
        <f>+G794</f>
        <v>0</v>
      </c>
      <c r="H97" s="64">
        <f>+H794</f>
        <v>10932086</v>
      </c>
      <c r="I97" s="219"/>
      <c r="J97" s="219">
        <f>+J794</f>
        <v>0</v>
      </c>
      <c r="K97" s="219">
        <f>+K794</f>
        <v>11372737</v>
      </c>
      <c r="L97" s="219"/>
      <c r="M97" s="220"/>
    </row>
    <row r="98" spans="1:254">
      <c r="A98" s="7">
        <v>9</v>
      </c>
      <c r="C98" s="8" t="s">
        <v>30</v>
      </c>
      <c r="D98" s="26" t="s">
        <v>31</v>
      </c>
      <c r="E98" s="7">
        <v>9</v>
      </c>
      <c r="G98" s="47">
        <f>+G832</f>
        <v>0</v>
      </c>
      <c r="H98" s="64">
        <f>+H832</f>
        <v>0</v>
      </c>
      <c r="I98" s="219" t="s">
        <v>38</v>
      </c>
      <c r="J98" s="219">
        <f>+J832</f>
        <v>0</v>
      </c>
      <c r="K98" s="219">
        <f>+K832</f>
        <v>0</v>
      </c>
      <c r="L98" s="219"/>
      <c r="M98" s="220"/>
    </row>
    <row r="99" spans="1:254">
      <c r="A99" s="7">
        <v>10</v>
      </c>
      <c r="C99" s="8" t="s">
        <v>32</v>
      </c>
      <c r="D99" s="26" t="s">
        <v>33</v>
      </c>
      <c r="E99" s="7">
        <v>10</v>
      </c>
      <c r="G99" s="49">
        <f>+G868</f>
        <v>0</v>
      </c>
      <c r="H99" s="64">
        <f>+H868</f>
        <v>15769344</v>
      </c>
      <c r="I99" s="219"/>
      <c r="J99" s="219">
        <f>+J868</f>
        <v>0</v>
      </c>
      <c r="K99" s="219">
        <f>+K868</f>
        <v>6117767</v>
      </c>
      <c r="L99" s="219"/>
      <c r="M99" s="220"/>
    </row>
    <row r="100" spans="1:254">
      <c r="A100" s="7"/>
      <c r="C100" s="8"/>
      <c r="D100" s="26"/>
      <c r="E100" s="7"/>
      <c r="F100" s="18" t="s">
        <v>6</v>
      </c>
      <c r="G100" s="19" t="s">
        <v>6</v>
      </c>
      <c r="H100" s="217"/>
      <c r="I100" s="218"/>
      <c r="J100" s="218"/>
      <c r="K100" s="218"/>
      <c r="L100" s="219"/>
      <c r="M100" s="220"/>
    </row>
    <row r="101" spans="1:254">
      <c r="A101" s="130">
        <v>11</v>
      </c>
      <c r="C101" s="8" t="s">
        <v>61</v>
      </c>
      <c r="E101" s="130">
        <v>11</v>
      </c>
      <c r="G101" s="49">
        <f>SUM(G90:G99)</f>
        <v>1026.7930000000001</v>
      </c>
      <c r="H101" s="64">
        <f>SUM(H90:H99)</f>
        <v>155136848</v>
      </c>
      <c r="I101" s="219"/>
      <c r="J101" s="219">
        <f>SUM(J90:J99)</f>
        <v>1113.4224199999999</v>
      </c>
      <c r="K101" s="219">
        <f>SUM(K90:K99)</f>
        <v>163568619</v>
      </c>
      <c r="L101" s="219"/>
      <c r="M101" s="220"/>
    </row>
    <row r="102" spans="1:254">
      <c r="A102" s="7"/>
      <c r="E102" s="7"/>
      <c r="F102" s="18" t="s">
        <v>6</v>
      </c>
      <c r="G102" s="19" t="s">
        <v>6</v>
      </c>
      <c r="H102" s="217"/>
      <c r="I102" s="218"/>
      <c r="J102" s="218"/>
      <c r="K102" s="218"/>
      <c r="L102" s="219"/>
      <c r="M102" s="220"/>
    </row>
    <row r="103" spans="1:254">
      <c r="A103" s="7"/>
      <c r="E103" s="7"/>
      <c r="F103" s="18"/>
      <c r="G103" s="13"/>
      <c r="H103" s="217"/>
      <c r="I103" s="218"/>
      <c r="J103" s="218"/>
      <c r="K103" s="218"/>
      <c r="L103" s="219"/>
      <c r="M103" s="220"/>
    </row>
    <row r="104" spans="1:254">
      <c r="A104" s="130">
        <v>12</v>
      </c>
      <c r="C104" s="8" t="s">
        <v>35</v>
      </c>
      <c r="E104" s="130">
        <v>12</v>
      </c>
      <c r="G104" s="28"/>
      <c r="H104" s="217"/>
      <c r="I104" s="219"/>
      <c r="J104" s="219"/>
      <c r="K104" s="218"/>
      <c r="L104" s="219"/>
      <c r="M104" s="220"/>
    </row>
    <row r="105" spans="1:254">
      <c r="A105" s="7">
        <v>13</v>
      </c>
      <c r="C105" s="8" t="s">
        <v>36</v>
      </c>
      <c r="D105" s="26" t="s">
        <v>37</v>
      </c>
      <c r="E105" s="7">
        <v>13</v>
      </c>
      <c r="G105" s="49"/>
      <c r="H105" s="64">
        <f>+H495</f>
        <v>0</v>
      </c>
      <c r="I105" s="219"/>
      <c r="J105" s="219"/>
      <c r="K105" s="219"/>
      <c r="L105" s="219"/>
      <c r="M105" s="220"/>
    </row>
    <row r="106" spans="1:254">
      <c r="A106" s="7">
        <v>14</v>
      </c>
      <c r="C106" s="8" t="s">
        <v>39</v>
      </c>
      <c r="D106" s="26" t="s">
        <v>62</v>
      </c>
      <c r="E106" s="7">
        <v>14</v>
      </c>
      <c r="G106" s="49"/>
      <c r="H106" s="221">
        <v>8405105</v>
      </c>
      <c r="I106" s="219"/>
      <c r="J106" s="219"/>
      <c r="K106" s="222">
        <v>12621152</v>
      </c>
      <c r="L106" s="219"/>
      <c r="M106" s="220"/>
    </row>
    <row r="107" spans="1:254">
      <c r="A107" s="7">
        <v>15</v>
      </c>
      <c r="C107" s="8" t="s">
        <v>41</v>
      </c>
      <c r="D107" s="26"/>
      <c r="E107" s="7">
        <v>15</v>
      </c>
      <c r="G107" s="49">
        <f>H182</f>
        <v>7230.8203463203463</v>
      </c>
      <c r="H107" s="223">
        <v>16703195</v>
      </c>
      <c r="I107" s="219"/>
      <c r="J107" s="219">
        <f>K182</f>
        <v>8148</v>
      </c>
      <c r="K107" s="224">
        <v>18208955</v>
      </c>
      <c r="L107" s="219"/>
      <c r="M107" s="220"/>
    </row>
    <row r="108" spans="1:254">
      <c r="A108" s="7">
        <v>16</v>
      </c>
      <c r="C108" s="8" t="s">
        <v>42</v>
      </c>
      <c r="D108" s="26"/>
      <c r="E108" s="7">
        <v>16</v>
      </c>
      <c r="G108" s="49"/>
      <c r="H108" s="64">
        <f>+H308-H107</f>
        <v>75245723</v>
      </c>
      <c r="I108" s="219"/>
      <c r="J108" s="219"/>
      <c r="K108" s="224">
        <v>79594136</v>
      </c>
      <c r="L108" s="219"/>
      <c r="M108" s="220"/>
    </row>
    <row r="109" spans="1:254">
      <c r="A109" s="26">
        <v>17</v>
      </c>
      <c r="B109" s="26"/>
      <c r="C109" s="30" t="s">
        <v>63</v>
      </c>
      <c r="D109" s="26" t="s">
        <v>64</v>
      </c>
      <c r="E109" s="26">
        <v>17</v>
      </c>
      <c r="F109" s="26"/>
      <c r="G109" s="49"/>
      <c r="H109" s="64">
        <f>SUM(H107:H108)</f>
        <v>91948918</v>
      </c>
      <c r="I109" s="14"/>
      <c r="J109" s="219"/>
      <c r="K109" s="219">
        <f>SUM(K107:K108)</f>
        <v>97803091</v>
      </c>
      <c r="L109" s="218"/>
      <c r="M109" s="22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9"/>
      <c r="H110" s="64">
        <f>+H307</f>
        <v>12778074</v>
      </c>
      <c r="I110" s="219"/>
      <c r="J110" s="219"/>
      <c r="K110" s="224">
        <v>13179645</v>
      </c>
      <c r="L110" s="219"/>
      <c r="M110" s="220"/>
    </row>
    <row r="111" spans="1:254">
      <c r="A111" s="7">
        <v>19</v>
      </c>
      <c r="C111" s="8" t="s">
        <v>45</v>
      </c>
      <c r="D111" s="26" t="s">
        <v>64</v>
      </c>
      <c r="E111" s="7">
        <v>19</v>
      </c>
      <c r="G111" s="49"/>
      <c r="H111" s="64">
        <f>+H313</f>
        <v>28516734</v>
      </c>
      <c r="I111" s="219"/>
      <c r="J111" s="219"/>
      <c r="K111" s="224">
        <v>29973881</v>
      </c>
      <c r="L111" s="219"/>
      <c r="M111" s="220"/>
    </row>
    <row r="112" spans="1:254">
      <c r="A112" s="7">
        <v>20</v>
      </c>
      <c r="C112" s="8" t="s">
        <v>46</v>
      </c>
      <c r="D112" s="26" t="s">
        <v>64</v>
      </c>
      <c r="E112" s="7">
        <v>20</v>
      </c>
      <c r="G112" s="49"/>
      <c r="H112" s="64">
        <f>H109+H110+H111</f>
        <v>133243726</v>
      </c>
      <c r="I112" s="219"/>
      <c r="J112" s="219"/>
      <c r="K112" s="224">
        <f>K109+K110+K111</f>
        <v>140956617</v>
      </c>
      <c r="L112" s="219"/>
      <c r="M112" s="220"/>
    </row>
    <row r="113" spans="1:17">
      <c r="A113" s="26">
        <v>21</v>
      </c>
      <c r="C113" s="8"/>
      <c r="D113" s="26"/>
      <c r="E113" s="7">
        <v>21</v>
      </c>
      <c r="G113" s="49"/>
      <c r="H113" s="64">
        <f>+H352-H333</f>
        <v>0</v>
      </c>
      <c r="I113" s="219"/>
      <c r="J113" s="219"/>
      <c r="K113" s="219">
        <f>+K352-K333</f>
        <v>0</v>
      </c>
      <c r="L113" s="219" t="s">
        <v>38</v>
      </c>
      <c r="M113" s="220"/>
    </row>
    <row r="114" spans="1:17">
      <c r="A114" s="26">
        <v>22</v>
      </c>
      <c r="C114" s="8"/>
      <c r="D114" s="26"/>
      <c r="E114" s="7">
        <v>22</v>
      </c>
      <c r="G114" s="49"/>
      <c r="H114" s="64">
        <f>H333</f>
        <v>0</v>
      </c>
      <c r="I114" s="219" t="s">
        <v>38</v>
      </c>
      <c r="J114" s="219"/>
      <c r="K114" s="219">
        <f>K333</f>
        <v>0</v>
      </c>
      <c r="L114" s="219"/>
      <c r="M114" s="220"/>
    </row>
    <row r="115" spans="1:17">
      <c r="A115" s="7">
        <v>23</v>
      </c>
      <c r="C115" s="31"/>
      <c r="E115" s="7">
        <v>23</v>
      </c>
      <c r="F115" s="18" t="s">
        <v>6</v>
      </c>
      <c r="G115" s="19"/>
      <c r="H115" s="81"/>
      <c r="I115" s="225"/>
      <c r="J115" s="225"/>
      <c r="K115" s="225"/>
      <c r="L115" s="220"/>
      <c r="M115" s="220"/>
      <c r="Q115" s="130" t="s">
        <v>38</v>
      </c>
    </row>
    <row r="116" spans="1:17">
      <c r="A116" s="7">
        <v>24</v>
      </c>
      <c r="C116" s="31"/>
      <c r="D116" s="8"/>
      <c r="E116" s="7">
        <v>24</v>
      </c>
      <c r="I116" s="161"/>
      <c r="J116" s="161"/>
      <c r="K116" s="161"/>
      <c r="L116" s="220"/>
      <c r="M116" s="220"/>
    </row>
    <row r="117" spans="1:17">
      <c r="A117" s="7">
        <v>25</v>
      </c>
      <c r="C117" s="8" t="s">
        <v>238</v>
      </c>
      <c r="D117" s="26" t="s">
        <v>65</v>
      </c>
      <c r="E117" s="7">
        <v>25</v>
      </c>
      <c r="G117" s="49"/>
      <c r="H117" s="182">
        <f>+H399</f>
        <v>13488017</v>
      </c>
      <c r="I117" s="47"/>
      <c r="J117" s="47"/>
      <c r="K117" s="47">
        <f>+K399</f>
        <v>9990850</v>
      </c>
      <c r="L117" s="220"/>
      <c r="M117" s="220"/>
    </row>
    <row r="118" spans="1:17">
      <c r="A118" s="130">
        <v>26</v>
      </c>
      <c r="E118" s="130">
        <v>26</v>
      </c>
      <c r="F118" s="18" t="s">
        <v>6</v>
      </c>
      <c r="G118" s="19"/>
      <c r="H118" s="81"/>
      <c r="I118" s="48"/>
      <c r="J118" s="48"/>
      <c r="K118" s="48"/>
      <c r="L118" s="220"/>
      <c r="M118" s="220"/>
    </row>
    <row r="119" spans="1:17">
      <c r="A119" s="7">
        <v>27</v>
      </c>
      <c r="C119" s="8" t="s">
        <v>48</v>
      </c>
      <c r="E119" s="7">
        <v>27</v>
      </c>
      <c r="F119" s="16"/>
      <c r="G119" s="49"/>
      <c r="H119" s="182">
        <f>H105+H106+H112+H113+H114+H117</f>
        <v>155136848</v>
      </c>
      <c r="I119" s="155"/>
      <c r="J119" s="226"/>
      <c r="K119" s="47">
        <f>K105+K106+K112+K113+K114+K117</f>
        <v>163568619</v>
      </c>
      <c r="L119" s="220"/>
      <c r="M119" s="220"/>
    </row>
    <row r="120" spans="1:17">
      <c r="A120" s="7"/>
      <c r="C120" s="8"/>
      <c r="E120" s="7"/>
      <c r="F120" s="51" t="s">
        <v>256</v>
      </c>
      <c r="G120" s="52"/>
      <c r="H120" s="179"/>
      <c r="I120" s="227"/>
      <c r="J120" s="228"/>
      <c r="K120" s="229"/>
      <c r="L120" s="220"/>
      <c r="M120" s="220"/>
    </row>
    <row r="121" spans="1:17" ht="29.25" customHeight="1">
      <c r="C121" s="258" t="s">
        <v>232</v>
      </c>
      <c r="D121" s="258"/>
      <c r="E121" s="258"/>
      <c r="F121" s="258"/>
      <c r="G121" s="258"/>
      <c r="H121" s="258"/>
      <c r="I121" s="258"/>
      <c r="J121" s="258"/>
      <c r="K121" s="55"/>
    </row>
    <row r="122" spans="1:17">
      <c r="D122" s="26"/>
      <c r="F122" s="18"/>
      <c r="G122" s="19"/>
      <c r="I122" s="27"/>
      <c r="J122" s="19"/>
      <c r="K122" s="20"/>
      <c r="M122" s="130" t="s">
        <v>38</v>
      </c>
    </row>
    <row r="123" spans="1:17">
      <c r="C123" s="130" t="s">
        <v>49</v>
      </c>
      <c r="G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230"/>
      <c r="I127" s="35"/>
      <c r="J127" s="37"/>
      <c r="K127" s="14" t="s">
        <v>50</v>
      </c>
    </row>
    <row r="128" spans="1:17" ht="14.25">
      <c r="A128" s="261" t="s">
        <v>248</v>
      </c>
      <c r="B128" s="261"/>
      <c r="C128" s="261"/>
      <c r="D128" s="261"/>
      <c r="E128" s="261"/>
      <c r="F128" s="261"/>
      <c r="G128" s="261"/>
      <c r="H128" s="261"/>
      <c r="I128" s="261"/>
      <c r="J128" s="261"/>
      <c r="K128" s="261"/>
    </row>
    <row r="129" spans="1:11">
      <c r="A129" s="15" t="str">
        <f>$A$42</f>
        <v xml:space="preserve">NAME: </v>
      </c>
      <c r="C129" s="130" t="str">
        <f>$D$20</f>
        <v>University of Colorado</v>
      </c>
      <c r="H129" s="231"/>
      <c r="J129" s="13"/>
      <c r="K129" s="17" t="str">
        <f>$K$3</f>
        <v>Due Date: October 08, 2018</v>
      </c>
    </row>
    <row r="130" spans="1:11">
      <c r="A130" s="18" t="s">
        <v>6</v>
      </c>
      <c r="B130" s="18" t="s">
        <v>6</v>
      </c>
      <c r="C130" s="18" t="s">
        <v>6</v>
      </c>
      <c r="D130" s="18" t="s">
        <v>6</v>
      </c>
      <c r="E130" s="18" t="s">
        <v>6</v>
      </c>
      <c r="F130" s="18" t="s">
        <v>6</v>
      </c>
      <c r="G130" s="19" t="s">
        <v>6</v>
      </c>
      <c r="H130" s="81" t="s">
        <v>6</v>
      </c>
      <c r="I130" s="18" t="s">
        <v>6</v>
      </c>
      <c r="J130" s="19" t="s">
        <v>6</v>
      </c>
      <c r="K130" s="20" t="s">
        <v>6</v>
      </c>
    </row>
    <row r="131" spans="1:11">
      <c r="A131" s="21" t="s">
        <v>7</v>
      </c>
      <c r="E131" s="21" t="s">
        <v>7</v>
      </c>
      <c r="F131" s="22"/>
      <c r="G131" s="23"/>
      <c r="H131" s="215" t="str">
        <f>H87</f>
        <v>2017-18</v>
      </c>
      <c r="I131" s="22"/>
      <c r="J131" s="23"/>
      <c r="K131" s="24" t="str">
        <f>K87</f>
        <v>2018-19</v>
      </c>
    </row>
    <row r="132" spans="1:11">
      <c r="A132" s="21" t="s">
        <v>9</v>
      </c>
      <c r="C132" s="25" t="s">
        <v>51</v>
      </c>
      <c r="E132" s="21" t="s">
        <v>9</v>
      </c>
      <c r="F132" s="22"/>
      <c r="G132" s="23"/>
      <c r="H132" s="215" t="s">
        <v>12</v>
      </c>
      <c r="I132" s="22"/>
      <c r="J132" s="23"/>
      <c r="K132" s="24" t="s">
        <v>13</v>
      </c>
    </row>
    <row r="133" spans="1:11">
      <c r="A133" s="18" t="s">
        <v>6</v>
      </c>
      <c r="B133" s="18" t="s">
        <v>6</v>
      </c>
      <c r="C133" s="18" t="s">
        <v>6</v>
      </c>
      <c r="D133" s="18" t="s">
        <v>6</v>
      </c>
      <c r="E133" s="18" t="s">
        <v>6</v>
      </c>
      <c r="F133" s="18" t="s">
        <v>6</v>
      </c>
      <c r="G133" s="19" t="s">
        <v>6</v>
      </c>
      <c r="H133" s="81" t="s">
        <v>6</v>
      </c>
      <c r="I133" s="18" t="s">
        <v>6</v>
      </c>
      <c r="J133" s="19" t="s">
        <v>6</v>
      </c>
      <c r="K133" s="20" t="s">
        <v>6</v>
      </c>
    </row>
    <row r="134" spans="1:11">
      <c r="A134" s="130">
        <v>1</v>
      </c>
      <c r="C134" s="130" t="s">
        <v>52</v>
      </c>
      <c r="E134" s="130">
        <v>1</v>
      </c>
    </row>
    <row r="135" spans="1:11" ht="33.75" customHeight="1">
      <c r="A135" s="40">
        <v>2</v>
      </c>
      <c r="C135" s="262" t="s">
        <v>66</v>
      </c>
      <c r="D135" s="262"/>
      <c r="E135" s="40">
        <v>2</v>
      </c>
      <c r="G135" s="90"/>
      <c r="H135" s="232">
        <v>0</v>
      </c>
      <c r="I135" s="91"/>
      <c r="J135" s="91"/>
      <c r="K135" s="132">
        <v>0</v>
      </c>
    </row>
    <row r="136" spans="1:11" ht="15.75" customHeight="1">
      <c r="A136" s="130">
        <v>3</v>
      </c>
      <c r="C136" s="130" t="s">
        <v>53</v>
      </c>
      <c r="E136" s="130">
        <v>3</v>
      </c>
      <c r="G136" s="90"/>
      <c r="H136" s="233">
        <v>0</v>
      </c>
      <c r="I136" s="90"/>
      <c r="J136" s="90"/>
      <c r="K136" s="133">
        <v>0</v>
      </c>
    </row>
    <row r="137" spans="1:11">
      <c r="A137" s="130">
        <v>4</v>
      </c>
      <c r="C137" s="130" t="s">
        <v>54</v>
      </c>
      <c r="E137" s="130">
        <v>4</v>
      </c>
      <c r="G137" s="90"/>
      <c r="H137" s="233">
        <v>0</v>
      </c>
      <c r="I137" s="90"/>
      <c r="J137" s="90"/>
      <c r="K137" s="133">
        <v>0</v>
      </c>
    </row>
    <row r="138" spans="1:11">
      <c r="A138" s="130">
        <v>5</v>
      </c>
      <c r="C138" s="130" t="s">
        <v>55</v>
      </c>
      <c r="E138" s="130">
        <v>5</v>
      </c>
      <c r="G138" s="90"/>
      <c r="H138" s="233">
        <v>0</v>
      </c>
      <c r="I138" s="90"/>
      <c r="J138" s="90"/>
      <c r="K138" s="133">
        <v>0</v>
      </c>
    </row>
    <row r="139" spans="1:11" ht="47.25" customHeight="1">
      <c r="A139" s="40">
        <v>6</v>
      </c>
      <c r="C139" s="262" t="s">
        <v>56</v>
      </c>
      <c r="D139" s="262"/>
      <c r="E139" s="40">
        <v>6</v>
      </c>
      <c r="G139" s="90"/>
      <c r="H139" s="232">
        <v>0</v>
      </c>
      <c r="I139" s="91"/>
      <c r="J139" s="91"/>
      <c r="K139" s="132">
        <v>0</v>
      </c>
    </row>
    <row r="140" spans="1:11">
      <c r="A140" s="130">
        <v>7</v>
      </c>
      <c r="E140" s="130">
        <v>7</v>
      </c>
      <c r="G140" s="90"/>
      <c r="H140" s="234"/>
      <c r="I140" s="90"/>
      <c r="J140" s="90"/>
      <c r="K140" s="90"/>
    </row>
    <row r="141" spans="1:11">
      <c r="A141" s="130">
        <v>8</v>
      </c>
      <c r="E141" s="130">
        <v>8</v>
      </c>
      <c r="G141" s="90"/>
      <c r="H141" s="234"/>
      <c r="I141" s="90"/>
      <c r="J141" s="90"/>
      <c r="K141" s="90"/>
    </row>
    <row r="142" spans="1:11">
      <c r="A142" s="130">
        <v>9</v>
      </c>
      <c r="E142" s="130">
        <v>9</v>
      </c>
      <c r="G142" s="90"/>
      <c r="H142" s="234"/>
      <c r="I142" s="90"/>
      <c r="J142" s="90"/>
      <c r="K142" s="90"/>
    </row>
    <row r="143" spans="1:11">
      <c r="A143" s="130">
        <v>10</v>
      </c>
      <c r="E143" s="130">
        <v>10</v>
      </c>
      <c r="G143" s="90"/>
      <c r="H143" s="234"/>
      <c r="I143" s="90"/>
      <c r="J143" s="90"/>
      <c r="K143" s="90"/>
    </row>
    <row r="144" spans="1:11">
      <c r="A144" s="130">
        <v>11</v>
      </c>
      <c r="E144" s="130">
        <v>11</v>
      </c>
      <c r="G144" s="90"/>
      <c r="H144" s="234"/>
      <c r="I144" s="90"/>
      <c r="J144" s="90"/>
      <c r="K144" s="90"/>
    </row>
    <row r="145" spans="1:11">
      <c r="A145" s="130">
        <v>12</v>
      </c>
      <c r="C145" s="130" t="s">
        <v>57</v>
      </c>
      <c r="E145" s="130">
        <v>12</v>
      </c>
      <c r="G145" s="90"/>
      <c r="H145" s="234">
        <f>SUM(H135:H144)</f>
        <v>0</v>
      </c>
      <c r="I145" s="90"/>
      <c r="J145" s="90"/>
      <c r="K145" s="90">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235"/>
    </row>
    <row r="155" spans="1:11">
      <c r="E155" s="34"/>
    </row>
    <row r="156" spans="1:11">
      <c r="E156" s="34"/>
    </row>
    <row r="157" spans="1:11">
      <c r="E157" s="34"/>
    </row>
    <row r="158" spans="1:11" ht="13.5">
      <c r="C158" s="130" t="s">
        <v>255</v>
      </c>
      <c r="E158" s="34"/>
    </row>
    <row r="159" spans="1:11">
      <c r="E159" s="34"/>
    </row>
    <row r="160" spans="1:11" ht="12.75">
      <c r="B160" s="44"/>
      <c r="C160" s="45"/>
      <c r="D160" s="46"/>
      <c r="E160" s="46"/>
      <c r="F160" s="46"/>
    </row>
    <row r="161" spans="1:13" ht="12.75">
      <c r="B161" s="44"/>
      <c r="C161" s="45"/>
      <c r="D161" s="46"/>
      <c r="E161" s="46"/>
      <c r="F161" s="46"/>
    </row>
    <row r="162" spans="1:13">
      <c r="E162" s="34"/>
    </row>
    <row r="163" spans="1:13">
      <c r="E163" s="34"/>
    </row>
    <row r="164" spans="1:13">
      <c r="E164" s="34"/>
    </row>
    <row r="165" spans="1:13">
      <c r="E165" s="34"/>
    </row>
    <row r="166" spans="1:13">
      <c r="E166" s="34"/>
    </row>
    <row r="167" spans="1:13">
      <c r="E167" s="34"/>
    </row>
    <row r="168" spans="1:13">
      <c r="E168" s="34"/>
    </row>
    <row r="169" spans="1:13">
      <c r="E169" s="34"/>
    </row>
    <row r="170" spans="1:13">
      <c r="E170" s="34"/>
    </row>
    <row r="171" spans="1:13">
      <c r="E171" s="34"/>
    </row>
    <row r="172" spans="1:13">
      <c r="E172" s="34"/>
    </row>
    <row r="173" spans="1:13">
      <c r="E173" s="34"/>
    </row>
    <row r="174" spans="1:13">
      <c r="A174" s="15" t="str">
        <f>$A$83</f>
        <v xml:space="preserve">Institution No.:  </v>
      </c>
      <c r="E174" s="34"/>
      <c r="G174" s="13"/>
      <c r="H174" s="231"/>
      <c r="J174" s="13"/>
      <c r="K174" s="14" t="s">
        <v>67</v>
      </c>
      <c r="L174" s="16"/>
      <c r="M174" s="56"/>
    </row>
    <row r="175" spans="1:13" s="35" customFormat="1">
      <c r="A175" s="261" t="s">
        <v>68</v>
      </c>
      <c r="B175" s="261"/>
      <c r="C175" s="261"/>
      <c r="D175" s="261"/>
      <c r="E175" s="261"/>
      <c r="F175" s="261"/>
      <c r="G175" s="261"/>
      <c r="H175" s="261"/>
      <c r="I175" s="261"/>
      <c r="J175" s="261"/>
      <c r="K175" s="261"/>
      <c r="L175" s="57"/>
      <c r="M175" s="58"/>
    </row>
    <row r="176" spans="1:13">
      <c r="A176" s="15" t="str">
        <f>$A$42</f>
        <v xml:space="preserve">NAME: </v>
      </c>
      <c r="C176" s="130" t="str">
        <f>$D$20</f>
        <v>University of Colorado</v>
      </c>
      <c r="H176" s="231"/>
      <c r="J176" s="13"/>
      <c r="K176" s="17" t="str">
        <f>$K$3</f>
        <v>Due Date: October 08, 2018</v>
      </c>
      <c r="L176" s="16"/>
      <c r="M176" s="56"/>
    </row>
    <row r="177" spans="1:11">
      <c r="A177" s="18" t="s">
        <v>6</v>
      </c>
      <c r="B177" s="18" t="s">
        <v>6</v>
      </c>
      <c r="C177" s="18" t="s">
        <v>6</v>
      </c>
      <c r="D177" s="18" t="s">
        <v>6</v>
      </c>
      <c r="E177" s="18" t="s">
        <v>6</v>
      </c>
      <c r="F177" s="18" t="s">
        <v>6</v>
      </c>
      <c r="G177" s="19" t="s">
        <v>6</v>
      </c>
      <c r="H177" s="81" t="s">
        <v>6</v>
      </c>
      <c r="I177" s="18" t="s">
        <v>6</v>
      </c>
      <c r="J177" s="19" t="s">
        <v>6</v>
      </c>
      <c r="K177" s="20" t="s">
        <v>6</v>
      </c>
    </row>
    <row r="178" spans="1:11">
      <c r="A178" s="21" t="s">
        <v>7</v>
      </c>
      <c r="E178" s="21" t="s">
        <v>7</v>
      </c>
      <c r="G178" s="23"/>
      <c r="H178" s="215" t="str">
        <f>H131</f>
        <v>2017-18</v>
      </c>
      <c r="I178" s="22"/>
      <c r="J178" s="130"/>
      <c r="K178" s="24" t="str">
        <f>K131</f>
        <v>2018-19</v>
      </c>
    </row>
    <row r="179" spans="1:11">
      <c r="A179" s="21" t="s">
        <v>9</v>
      </c>
      <c r="E179" s="21" t="s">
        <v>9</v>
      </c>
      <c r="G179" s="23"/>
      <c r="H179" s="215" t="s">
        <v>12</v>
      </c>
      <c r="I179" s="22"/>
      <c r="J179" s="130"/>
      <c r="K179" s="24" t="str">
        <f>K132</f>
        <v>Estimate</v>
      </c>
    </row>
    <row r="180" spans="1:11">
      <c r="A180" s="18" t="s">
        <v>6</v>
      </c>
      <c r="B180" s="18" t="s">
        <v>6</v>
      </c>
      <c r="C180" s="18" t="s">
        <v>6</v>
      </c>
      <c r="D180" s="18" t="s">
        <v>6</v>
      </c>
      <c r="E180" s="18" t="s">
        <v>6</v>
      </c>
      <c r="F180" s="18" t="s">
        <v>6</v>
      </c>
      <c r="G180" s="19" t="s">
        <v>6</v>
      </c>
      <c r="H180" s="81" t="s">
        <v>6</v>
      </c>
      <c r="I180" s="18" t="s">
        <v>6</v>
      </c>
      <c r="J180" s="19" t="s">
        <v>6</v>
      </c>
      <c r="K180" s="19" t="s">
        <v>6</v>
      </c>
    </row>
    <row r="181" spans="1:11">
      <c r="A181" s="7">
        <v>1</v>
      </c>
      <c r="C181" s="8" t="s">
        <v>69</v>
      </c>
      <c r="E181" s="7">
        <v>1</v>
      </c>
      <c r="G181" s="13"/>
      <c r="H181" s="182"/>
      <c r="J181" s="130"/>
      <c r="K181" s="130"/>
    </row>
    <row r="182" spans="1:11">
      <c r="A182" s="26" t="s">
        <v>70</v>
      </c>
      <c r="C182" s="8" t="s">
        <v>71</v>
      </c>
      <c r="E182" s="26" t="s">
        <v>70</v>
      </c>
      <c r="F182" s="59"/>
      <c r="G182" s="92"/>
      <c r="H182" s="93">
        <f>H107/(77*30)</f>
        <v>7230.8203463203463</v>
      </c>
      <c r="I182" s="92"/>
      <c r="J182" s="130"/>
      <c r="K182" s="94">
        <v>8148</v>
      </c>
    </row>
    <row r="183" spans="1:11">
      <c r="A183" s="26" t="s">
        <v>72</v>
      </c>
      <c r="C183" s="8" t="s">
        <v>73</v>
      </c>
      <c r="E183" s="26" t="s">
        <v>72</v>
      </c>
      <c r="F183" s="59"/>
      <c r="G183" s="92"/>
      <c r="I183" s="92"/>
      <c r="J183" s="130"/>
      <c r="K183" s="167"/>
    </row>
    <row r="184" spans="1:11">
      <c r="A184" s="26" t="s">
        <v>74</v>
      </c>
      <c r="C184" s="8" t="s">
        <v>75</v>
      </c>
      <c r="E184" s="26" t="s">
        <v>74</v>
      </c>
      <c r="F184" s="59"/>
      <c r="G184" s="92"/>
      <c r="H184" s="93">
        <v>7861.08</v>
      </c>
      <c r="I184" s="92"/>
      <c r="J184" s="130"/>
      <c r="K184" s="93">
        <f>SUM(K182:K183)</f>
        <v>8148</v>
      </c>
    </row>
    <row r="185" spans="1:11">
      <c r="A185" s="7">
        <v>3</v>
      </c>
      <c r="C185" s="8" t="s">
        <v>76</v>
      </c>
      <c r="E185" s="7">
        <v>3</v>
      </c>
      <c r="F185" s="59"/>
      <c r="G185" s="92"/>
      <c r="H185" s="93">
        <v>949.1</v>
      </c>
      <c r="I185" s="92"/>
      <c r="J185" s="130"/>
      <c r="K185" s="135">
        <v>965</v>
      </c>
    </row>
    <row r="186" spans="1:11">
      <c r="A186" s="7">
        <v>4</v>
      </c>
      <c r="C186" s="8" t="s">
        <v>77</v>
      </c>
      <c r="E186" s="7">
        <v>4</v>
      </c>
      <c r="F186" s="59"/>
      <c r="G186" s="92"/>
      <c r="H186" s="93">
        <f>SUM(H184:H185)</f>
        <v>8810.18</v>
      </c>
      <c r="I186" s="92"/>
      <c r="J186" s="130"/>
      <c r="K186" s="93">
        <f>SUM(K184:K185)</f>
        <v>9113</v>
      </c>
    </row>
    <row r="187" spans="1:11">
      <c r="A187" s="7">
        <v>5</v>
      </c>
      <c r="E187" s="7">
        <v>5</v>
      </c>
      <c r="F187" s="59"/>
      <c r="G187" s="92"/>
      <c r="H187" s="93"/>
      <c r="I187" s="92"/>
      <c r="J187" s="130"/>
      <c r="K187" s="93"/>
    </row>
    <row r="188" spans="1:11">
      <c r="A188" s="7">
        <v>6</v>
      </c>
      <c r="C188" s="8" t="s">
        <v>78</v>
      </c>
      <c r="E188" s="7">
        <v>6</v>
      </c>
      <c r="F188" s="59"/>
      <c r="G188" s="92"/>
      <c r="H188" s="93">
        <v>1198.3800000000001</v>
      </c>
      <c r="I188" s="92"/>
      <c r="J188" s="130"/>
      <c r="K188" s="135">
        <v>1256</v>
      </c>
    </row>
    <row r="189" spans="1:11">
      <c r="A189" s="7">
        <v>7</v>
      </c>
      <c r="C189" s="8" t="s">
        <v>79</v>
      </c>
      <c r="E189" s="7">
        <v>7</v>
      </c>
      <c r="F189" s="59"/>
      <c r="G189" s="92"/>
      <c r="H189" s="93">
        <v>209.73</v>
      </c>
      <c r="I189" s="92"/>
      <c r="J189" s="130"/>
      <c r="K189" s="135">
        <v>220</v>
      </c>
    </row>
    <row r="190" spans="1:11">
      <c r="A190" s="7">
        <v>8</v>
      </c>
      <c r="C190" s="8" t="s">
        <v>80</v>
      </c>
      <c r="E190" s="7">
        <v>8</v>
      </c>
      <c r="F190" s="59"/>
      <c r="G190" s="92"/>
      <c r="H190" s="93">
        <f>SUM(H188:H189)</f>
        <v>1408.1100000000001</v>
      </c>
      <c r="I190" s="92"/>
      <c r="J190" s="130"/>
      <c r="K190" s="93">
        <f>SUM(K188:K189)</f>
        <v>1476</v>
      </c>
    </row>
    <row r="191" spans="1:11">
      <c r="A191" s="7">
        <v>9</v>
      </c>
      <c r="E191" s="7">
        <v>9</v>
      </c>
      <c r="F191" s="59"/>
      <c r="G191" s="92"/>
      <c r="H191" s="93"/>
      <c r="I191" s="92"/>
      <c r="J191" s="130"/>
      <c r="K191" s="93"/>
    </row>
    <row r="192" spans="1:11">
      <c r="A192" s="7">
        <v>10</v>
      </c>
      <c r="C192" s="8" t="s">
        <v>81</v>
      </c>
      <c r="E192" s="7">
        <v>10</v>
      </c>
      <c r="F192" s="59"/>
      <c r="G192" s="92"/>
      <c r="H192" s="93">
        <f>H184+H188</f>
        <v>9059.4599999999991</v>
      </c>
      <c r="I192" s="92"/>
      <c r="J192" s="130"/>
      <c r="K192" s="93">
        <f>K184+K188</f>
        <v>9404</v>
      </c>
    </row>
    <row r="193" spans="1:11">
      <c r="A193" s="7">
        <v>11</v>
      </c>
      <c r="C193" s="8" t="s">
        <v>82</v>
      </c>
      <c r="E193" s="7">
        <v>11</v>
      </c>
      <c r="F193" s="59"/>
      <c r="G193" s="92"/>
      <c r="H193" s="93">
        <f>H185+H189</f>
        <v>1158.83</v>
      </c>
      <c r="I193" s="92"/>
      <c r="J193" s="130"/>
      <c r="K193" s="93">
        <f>K185+K189</f>
        <v>1185</v>
      </c>
    </row>
    <row r="194" spans="1:11">
      <c r="A194" s="7">
        <v>12</v>
      </c>
      <c r="C194" s="8" t="s">
        <v>83</v>
      </c>
      <c r="E194" s="7">
        <v>12</v>
      </c>
      <c r="F194" s="59"/>
      <c r="G194" s="92"/>
      <c r="H194" s="93">
        <f>H192+H193</f>
        <v>10218.289999999999</v>
      </c>
      <c r="I194" s="92"/>
      <c r="J194" s="130"/>
      <c r="K194" s="93">
        <f>K192+K193</f>
        <v>10589</v>
      </c>
    </row>
    <row r="195" spans="1:11">
      <c r="A195" s="7">
        <v>13</v>
      </c>
      <c r="E195" s="7">
        <v>13</v>
      </c>
      <c r="G195" s="92"/>
      <c r="H195" s="94"/>
      <c r="I195" s="95"/>
      <c r="J195" s="130"/>
      <c r="K195" s="94"/>
    </row>
    <row r="196" spans="1:11">
      <c r="A196" s="7">
        <v>15</v>
      </c>
      <c r="C196" s="8" t="s">
        <v>84</v>
      </c>
      <c r="E196" s="7">
        <v>15</v>
      </c>
      <c r="G196" s="92"/>
      <c r="H196" s="96"/>
      <c r="I196" s="95"/>
      <c r="J196" s="130"/>
      <c r="K196" s="96"/>
    </row>
    <row r="197" spans="1:11">
      <c r="A197" s="7">
        <v>16</v>
      </c>
      <c r="C197" s="8" t="s">
        <v>85</v>
      </c>
      <c r="E197" s="7">
        <v>16</v>
      </c>
      <c r="G197" s="92"/>
      <c r="H197" s="236">
        <f>(H119-H367)/H194</f>
        <v>15053.10497157548</v>
      </c>
      <c r="I197" s="97"/>
      <c r="J197" s="130"/>
      <c r="K197" s="94"/>
    </row>
    <row r="198" spans="1:11">
      <c r="A198" s="7">
        <v>17</v>
      </c>
      <c r="C198" s="8" t="s">
        <v>86</v>
      </c>
      <c r="E198" s="7">
        <v>17</v>
      </c>
      <c r="G198" s="92"/>
      <c r="H198" s="237">
        <v>2250</v>
      </c>
      <c r="I198" s="95"/>
      <c r="J198" s="130"/>
      <c r="K198" s="95"/>
    </row>
    <row r="199" spans="1:11">
      <c r="A199" s="7">
        <v>18</v>
      </c>
      <c r="E199" s="7">
        <v>18</v>
      </c>
      <c r="G199" s="92"/>
      <c r="H199" s="94"/>
      <c r="I199" s="95"/>
      <c r="J199" s="130"/>
      <c r="K199" s="95"/>
    </row>
    <row r="200" spans="1:11">
      <c r="A200" s="130">
        <v>19</v>
      </c>
      <c r="C200" s="8" t="s">
        <v>87</v>
      </c>
      <c r="E200" s="130">
        <v>19</v>
      </c>
      <c r="G200" s="92"/>
      <c r="H200" s="94"/>
      <c r="I200" s="95"/>
      <c r="J200" s="130"/>
      <c r="K200" s="95"/>
    </row>
    <row r="201" spans="1:11">
      <c r="A201" s="7">
        <v>20</v>
      </c>
      <c r="C201" s="8" t="s">
        <v>88</v>
      </c>
      <c r="E201" s="7">
        <v>20</v>
      </c>
      <c r="F201" s="9"/>
      <c r="G201" s="98"/>
      <c r="H201" s="99">
        <f>G512+G551</f>
        <v>563.04300000000001</v>
      </c>
      <c r="I201" s="98"/>
      <c r="J201" s="130"/>
      <c r="K201" s="99"/>
    </row>
    <row r="202" spans="1:11">
      <c r="A202" s="7">
        <v>21</v>
      </c>
      <c r="C202" s="8" t="s">
        <v>89</v>
      </c>
      <c r="E202" s="7">
        <v>21</v>
      </c>
      <c r="F202" s="9"/>
      <c r="G202" s="98"/>
      <c r="H202" s="99">
        <f>G508+G547</f>
        <v>452.45</v>
      </c>
      <c r="I202" s="98"/>
      <c r="J202" s="130"/>
      <c r="K202" s="99"/>
    </row>
    <row r="203" spans="1:11">
      <c r="A203" s="7">
        <v>22</v>
      </c>
      <c r="C203" s="8" t="s">
        <v>90</v>
      </c>
      <c r="E203" s="7">
        <v>22</v>
      </c>
      <c r="F203" s="9"/>
      <c r="G203" s="98"/>
      <c r="H203" s="99">
        <f>G510+G549</f>
        <v>110.593</v>
      </c>
      <c r="I203" s="98"/>
      <c r="J203" s="130"/>
      <c r="K203" s="99"/>
    </row>
    <row r="204" spans="1:11">
      <c r="A204" s="7">
        <v>23</v>
      </c>
      <c r="E204" s="7">
        <v>23</v>
      </c>
      <c r="F204" s="9"/>
      <c r="G204" s="98"/>
      <c r="H204" s="99"/>
      <c r="I204" s="98"/>
      <c r="J204" s="130"/>
      <c r="K204" s="99"/>
    </row>
    <row r="205" spans="1:11">
      <c r="A205" s="7">
        <v>24</v>
      </c>
      <c r="C205" s="8" t="s">
        <v>91</v>
      </c>
      <c r="E205" s="7">
        <v>24</v>
      </c>
      <c r="F205" s="9"/>
      <c r="G205" s="98"/>
      <c r="H205" s="99"/>
      <c r="I205" s="98"/>
      <c r="K205" s="98"/>
    </row>
    <row r="206" spans="1:11" ht="15">
      <c r="A206" s="7">
        <v>25</v>
      </c>
      <c r="C206" s="8" t="s">
        <v>92</v>
      </c>
      <c r="E206" s="7">
        <v>25</v>
      </c>
      <c r="G206" s="92"/>
      <c r="H206" s="238">
        <f>IF(OR(G512&gt;0,G551&gt;0),(H551+H512)/(G551+G512),0)</f>
        <v>96567.559387116082</v>
      </c>
      <c r="I206" s="95"/>
      <c r="K206" s="129"/>
    </row>
    <row r="207" spans="1:11">
      <c r="A207" s="7">
        <v>26</v>
      </c>
      <c r="C207" s="8" t="s">
        <v>93</v>
      </c>
      <c r="E207" s="7">
        <v>26</v>
      </c>
      <c r="G207" s="92"/>
      <c r="H207" s="236">
        <f>IF(H202=0,0,(H508+H509+H547+H548)/H202)</f>
        <v>101111.73464471214</v>
      </c>
      <c r="I207" s="95"/>
      <c r="J207" s="130"/>
      <c r="K207" s="95"/>
    </row>
    <row r="208" spans="1:11">
      <c r="A208" s="7">
        <v>27</v>
      </c>
      <c r="C208" s="8" t="s">
        <v>94</v>
      </c>
      <c r="E208" s="7">
        <v>27</v>
      </c>
      <c r="G208" s="92"/>
      <c r="H208" s="236">
        <f>IF(H203=0,0,(H510+H511+H549+H550)/H203)</f>
        <v>77976.76163952511</v>
      </c>
      <c r="I208" s="95"/>
      <c r="J208" s="130"/>
      <c r="K208" s="95"/>
    </row>
    <row r="209" spans="1:13">
      <c r="A209" s="7">
        <v>28</v>
      </c>
      <c r="E209" s="7">
        <v>28</v>
      </c>
      <c r="G209" s="92"/>
      <c r="H209" s="94"/>
      <c r="I209" s="95"/>
      <c r="J209" s="130"/>
      <c r="K209" s="95"/>
    </row>
    <row r="210" spans="1:13">
      <c r="A210" s="7">
        <v>29</v>
      </c>
      <c r="C210" s="8" t="s">
        <v>95</v>
      </c>
      <c r="E210" s="7">
        <v>29</v>
      </c>
      <c r="F210" s="60"/>
      <c r="G210" s="92"/>
      <c r="H210" s="93">
        <f>G101</f>
        <v>1026.7930000000001</v>
      </c>
      <c r="I210" s="92"/>
      <c r="J210" s="130"/>
      <c r="K210" s="93"/>
    </row>
    <row r="211" spans="1:13">
      <c r="A211" s="8"/>
      <c r="H211" s="231"/>
      <c r="J211" s="130"/>
      <c r="K211" s="130"/>
    </row>
    <row r="212" spans="1:13">
      <c r="A212" s="8"/>
      <c r="H212" s="231"/>
      <c r="K212" s="39"/>
    </row>
    <row r="213" spans="1:13" ht="30" customHeight="1">
      <c r="A213" s="8"/>
      <c r="C213" s="263" t="s">
        <v>96</v>
      </c>
      <c r="D213" s="263"/>
      <c r="E213" s="263"/>
      <c r="F213" s="263"/>
      <c r="G213" s="263"/>
      <c r="H213" s="263"/>
      <c r="I213" s="263"/>
      <c r="K213" s="39"/>
    </row>
    <row r="214" spans="1:13">
      <c r="A214" s="8"/>
      <c r="H214" s="231"/>
      <c r="K214" s="39"/>
    </row>
    <row r="215" spans="1:13">
      <c r="A215" s="8"/>
      <c r="H215" s="231"/>
      <c r="K215" s="39"/>
    </row>
    <row r="216" spans="1:13">
      <c r="A216" s="8"/>
      <c r="H216" s="231"/>
      <c r="K216" s="39"/>
    </row>
    <row r="217" spans="1:13">
      <c r="A217" s="8"/>
      <c r="C217" s="35"/>
      <c r="D217" s="35"/>
      <c r="E217" s="35"/>
      <c r="F217" s="35"/>
      <c r="G217" s="61"/>
      <c r="H217" s="230"/>
      <c r="K217" s="39"/>
    </row>
    <row r="218" spans="1:13">
      <c r="A218" s="8"/>
      <c r="H218" s="231"/>
      <c r="K218" s="39"/>
    </row>
    <row r="219" spans="1:13">
      <c r="A219" s="8"/>
      <c r="H219" s="231"/>
      <c r="K219" s="39"/>
    </row>
    <row r="220" spans="1:13">
      <c r="A220" s="8"/>
      <c r="H220" s="231"/>
      <c r="K220" s="39"/>
    </row>
    <row r="221" spans="1:13">
      <c r="A221" s="8"/>
      <c r="H221" s="231"/>
      <c r="K221" s="39"/>
    </row>
    <row r="222" spans="1:13">
      <c r="A222" s="8"/>
      <c r="H222" s="231"/>
      <c r="K222" s="39"/>
    </row>
    <row r="223" spans="1:13">
      <c r="A223" s="8"/>
      <c r="H223" s="231"/>
      <c r="K223" s="39"/>
    </row>
    <row r="224" spans="1:13">
      <c r="E224" s="34"/>
      <c r="G224" s="13"/>
      <c r="H224" s="231"/>
      <c r="I224" s="16"/>
      <c r="K224" s="39"/>
      <c r="M224" s="56"/>
    </row>
    <row r="225" spans="1:11">
      <c r="A225" s="8"/>
      <c r="H225" s="231"/>
      <c r="K225" s="39"/>
    </row>
    <row r="226" spans="1:11">
      <c r="A226" s="15" t="str">
        <f>$A$83</f>
        <v xml:space="preserve">Institution No.:  </v>
      </c>
      <c r="C226" s="62"/>
      <c r="G226" s="130"/>
      <c r="I226" s="30" t="s">
        <v>97</v>
      </c>
      <c r="J226" s="130"/>
      <c r="K226" s="130"/>
    </row>
    <row r="227" spans="1:11">
      <c r="A227" s="153"/>
      <c r="B227" s="264" t="s">
        <v>98</v>
      </c>
      <c r="C227" s="264"/>
      <c r="D227" s="264"/>
      <c r="E227" s="264"/>
      <c r="F227" s="264"/>
      <c r="G227" s="264"/>
      <c r="H227" s="264"/>
      <c r="I227" s="264"/>
      <c r="J227" s="264"/>
      <c r="K227" s="264"/>
    </row>
    <row r="228" spans="1:11">
      <c r="A228" s="15" t="str">
        <f>$A$42</f>
        <v xml:space="preserve">NAME: </v>
      </c>
      <c r="C228" s="130" t="str">
        <f>$D$20</f>
        <v>University of Colorado</v>
      </c>
      <c r="G228" s="130"/>
      <c r="I228" s="17" t="str">
        <f>$K$3</f>
        <v>Due Date: October 08, 2018</v>
      </c>
      <c r="J228" s="130"/>
      <c r="K228" s="130"/>
    </row>
    <row r="229" spans="1:11">
      <c r="A229" s="18"/>
      <c r="C229" s="18" t="s">
        <v>6</v>
      </c>
      <c r="D229" s="18" t="s">
        <v>6</v>
      </c>
      <c r="E229" s="18" t="s">
        <v>6</v>
      </c>
      <c r="F229" s="18" t="s">
        <v>6</v>
      </c>
      <c r="G229" s="18" t="s">
        <v>6</v>
      </c>
      <c r="H229" s="81" t="s">
        <v>6</v>
      </c>
      <c r="I229" s="18" t="s">
        <v>6</v>
      </c>
      <c r="J229" s="18" t="s">
        <v>6</v>
      </c>
      <c r="K229" s="130"/>
    </row>
    <row r="230" spans="1:11">
      <c r="A230" s="21"/>
      <c r="D230" s="25" t="s">
        <v>257</v>
      </c>
      <c r="G230" s="130"/>
      <c r="J230" s="130"/>
      <c r="K230" s="130"/>
    </row>
    <row r="231" spans="1:11">
      <c r="A231" s="21"/>
      <c r="D231" s="25" t="s">
        <v>12</v>
      </c>
      <c r="G231" s="130"/>
      <c r="J231" s="130"/>
      <c r="K231" s="130"/>
    </row>
    <row r="232" spans="1:11">
      <c r="A232" s="18"/>
      <c r="D232" s="25" t="s">
        <v>99</v>
      </c>
      <c r="E232" s="25" t="s">
        <v>99</v>
      </c>
      <c r="F232" s="25" t="s">
        <v>100</v>
      </c>
      <c r="G232" s="25"/>
      <c r="J232" s="130"/>
      <c r="K232" s="130"/>
    </row>
    <row r="233" spans="1:11">
      <c r="A233" s="8"/>
      <c r="C233" s="25" t="s">
        <v>101</v>
      </c>
      <c r="D233" s="25" t="s">
        <v>102</v>
      </c>
      <c r="E233" s="25" t="s">
        <v>103</v>
      </c>
      <c r="F233" s="25" t="s">
        <v>104</v>
      </c>
      <c r="G233" s="25"/>
      <c r="J233" s="130"/>
      <c r="K233" s="130"/>
    </row>
    <row r="234" spans="1:11">
      <c r="A234" s="8"/>
      <c r="C234" s="18" t="s">
        <v>6</v>
      </c>
      <c r="D234" s="18" t="s">
        <v>6</v>
      </c>
      <c r="E234" s="18" t="s">
        <v>6</v>
      </c>
      <c r="F234" s="18" t="s">
        <v>6</v>
      </c>
      <c r="G234" s="18" t="s">
        <v>6</v>
      </c>
      <c r="J234" s="130"/>
      <c r="K234" s="130"/>
    </row>
    <row r="235" spans="1:11">
      <c r="A235" s="8"/>
      <c r="G235" s="130"/>
      <c r="J235" s="130"/>
      <c r="K235" s="130"/>
    </row>
    <row r="236" spans="1:11">
      <c r="A236" s="8"/>
      <c r="C236" s="8" t="s">
        <v>105</v>
      </c>
      <c r="D236" s="134">
        <v>0</v>
      </c>
      <c r="E236" s="134">
        <v>0</v>
      </c>
      <c r="F236" s="93" t="e">
        <f>D236/E236</f>
        <v>#DIV/0!</v>
      </c>
      <c r="G236" s="130"/>
      <c r="J236" s="130"/>
      <c r="K236" s="130"/>
    </row>
    <row r="237" spans="1:11">
      <c r="A237" s="8"/>
      <c r="D237" s="100"/>
      <c r="E237" s="100"/>
      <c r="F237" s="100"/>
      <c r="G237" s="130"/>
      <c r="J237" s="130"/>
      <c r="K237" s="130"/>
    </row>
    <row r="238" spans="1:11">
      <c r="A238" s="8"/>
      <c r="C238" s="8" t="s">
        <v>106</v>
      </c>
      <c r="D238" s="135">
        <f>5201.6+2.75</f>
        <v>5204.3500000000004</v>
      </c>
      <c r="E238" s="135">
        <v>330.68</v>
      </c>
      <c r="F238" s="93">
        <f>D238/E238</f>
        <v>15.738327083585339</v>
      </c>
      <c r="G238" s="7"/>
      <c r="J238" s="130"/>
      <c r="K238" s="130"/>
    </row>
    <row r="239" spans="1:11">
      <c r="A239" s="8"/>
      <c r="D239" s="94"/>
      <c r="E239" s="94"/>
      <c r="F239" s="94"/>
      <c r="G239" s="130"/>
      <c r="J239" s="130"/>
      <c r="K239" s="130"/>
    </row>
    <row r="240" spans="1:11">
      <c r="A240" s="8"/>
      <c r="C240" s="8" t="s">
        <v>107</v>
      </c>
      <c r="D240" s="135">
        <v>3868.9</v>
      </c>
      <c r="E240" s="135">
        <v>108.39</v>
      </c>
      <c r="F240" s="93">
        <f>D240/E240</f>
        <v>35.694252237291266</v>
      </c>
      <c r="G240" s="7"/>
      <c r="J240" s="130"/>
      <c r="K240" s="130"/>
    </row>
    <row r="241" spans="1:11">
      <c r="A241" s="8"/>
      <c r="D241" s="94"/>
      <c r="E241" s="94"/>
      <c r="F241" s="94"/>
      <c r="G241" s="130"/>
      <c r="J241" s="130"/>
      <c r="K241" s="130"/>
    </row>
    <row r="242" spans="1:11">
      <c r="A242" s="8"/>
      <c r="C242" s="8" t="s">
        <v>108</v>
      </c>
      <c r="D242" s="93">
        <f>SUM(D236:D240)</f>
        <v>9073.25</v>
      </c>
      <c r="E242" s="93">
        <f>SUM(E236:E240)</f>
        <v>439.07</v>
      </c>
      <c r="F242" s="93">
        <f>D242/E242</f>
        <v>20.66470038945954</v>
      </c>
      <c r="G242" s="28"/>
      <c r="J242" s="130"/>
      <c r="K242" s="130"/>
    </row>
    <row r="243" spans="1:11">
      <c r="A243" s="8"/>
      <c r="D243" s="64"/>
      <c r="E243" s="64"/>
      <c r="F243" s="64"/>
      <c r="G243" s="130"/>
      <c r="J243" s="130"/>
      <c r="K243" s="130"/>
    </row>
    <row r="244" spans="1:11">
      <c r="A244" s="8"/>
      <c r="D244" s="64"/>
      <c r="E244" s="64"/>
      <c r="F244" s="64"/>
      <c r="G244" s="130"/>
      <c r="J244" s="130"/>
      <c r="K244" s="130"/>
    </row>
    <row r="245" spans="1:11">
      <c r="A245" s="8"/>
      <c r="C245" s="8" t="s">
        <v>109</v>
      </c>
      <c r="D245" s="135">
        <v>1007.52</v>
      </c>
      <c r="E245" s="135">
        <v>79.67</v>
      </c>
      <c r="F245" s="93">
        <f>D245/E245</f>
        <v>12.646165432408685</v>
      </c>
      <c r="G245" s="7"/>
      <c r="J245" s="130"/>
      <c r="K245" s="130"/>
    </row>
    <row r="246" spans="1:11">
      <c r="A246" s="8"/>
      <c r="D246" s="94"/>
      <c r="E246" s="94"/>
      <c r="F246" s="93"/>
      <c r="G246" s="130"/>
      <c r="J246" s="130"/>
      <c r="K246" s="130"/>
    </row>
    <row r="247" spans="1:11">
      <c r="A247" s="8"/>
      <c r="B247" s="8" t="s">
        <v>38</v>
      </c>
      <c r="C247" s="8" t="s">
        <v>110</v>
      </c>
      <c r="D247" s="135">
        <v>137.52000000000001</v>
      </c>
      <c r="E247" s="135">
        <v>44.3</v>
      </c>
      <c r="F247" s="93">
        <f>D247/E247</f>
        <v>3.1042889390519193</v>
      </c>
      <c r="G247" s="7"/>
      <c r="J247" s="130"/>
      <c r="K247" s="130"/>
    </row>
    <row r="248" spans="1:11">
      <c r="A248" s="8"/>
      <c r="D248" s="100"/>
      <c r="E248" s="100"/>
      <c r="F248" s="93"/>
      <c r="G248" s="130"/>
      <c r="J248" s="130"/>
      <c r="K248" s="130"/>
    </row>
    <row r="249" spans="1:11">
      <c r="A249" s="8"/>
      <c r="C249" s="8" t="s">
        <v>111</v>
      </c>
      <c r="D249" s="94">
        <f>SUM(D245:D247)</f>
        <v>1145.04</v>
      </c>
      <c r="E249" s="94">
        <f>SUM(E245:E247)</f>
        <v>123.97</v>
      </c>
      <c r="F249" s="93">
        <f>D249/E249</f>
        <v>9.2364281681051867</v>
      </c>
      <c r="G249" s="7"/>
      <c r="J249" s="130"/>
      <c r="K249" s="130"/>
    </row>
    <row r="250" spans="1:11">
      <c r="A250" s="8"/>
      <c r="D250" s="85"/>
      <c r="E250" s="85"/>
      <c r="F250" s="93"/>
      <c r="G250" s="130"/>
      <c r="J250" s="130"/>
      <c r="K250" s="130"/>
    </row>
    <row r="251" spans="1:11">
      <c r="A251" s="8"/>
      <c r="C251" s="8" t="s">
        <v>112</v>
      </c>
      <c r="D251" s="150">
        <f>SUM(D242,D249)</f>
        <v>10218.290000000001</v>
      </c>
      <c r="E251" s="157">
        <f>SUM(E242,E249)</f>
        <v>563.04</v>
      </c>
      <c r="F251" s="93">
        <f>D251/E251</f>
        <v>18.148426399545329</v>
      </c>
      <c r="G251" s="7"/>
      <c r="J251" s="130"/>
      <c r="K251" s="130"/>
    </row>
    <row r="252" spans="1:11">
      <c r="A252" s="8"/>
      <c r="G252" s="130"/>
      <c r="J252" s="130"/>
      <c r="K252" s="130"/>
    </row>
    <row r="253" spans="1:11">
      <c r="A253" s="8"/>
      <c r="G253" s="130"/>
      <c r="J253" s="130"/>
      <c r="K253" s="130"/>
    </row>
    <row r="254" spans="1:11">
      <c r="A254" s="8"/>
      <c r="G254" s="130"/>
      <c r="J254" s="130"/>
      <c r="K254" s="130"/>
    </row>
    <row r="255" spans="1:11">
      <c r="A255" s="8"/>
      <c r="G255" s="130"/>
      <c r="J255" s="130"/>
      <c r="K255" s="130"/>
    </row>
    <row r="256" spans="1:11">
      <c r="A256" s="8"/>
      <c r="C256" s="8" t="s">
        <v>113</v>
      </c>
      <c r="G256" s="130"/>
      <c r="J256" s="130"/>
      <c r="K256" s="130"/>
    </row>
    <row r="257" spans="1:11">
      <c r="A257" s="8"/>
      <c r="C257" s="8" t="s">
        <v>114</v>
      </c>
      <c r="G257" s="130"/>
      <c r="J257" s="130"/>
      <c r="K257" s="130"/>
    </row>
    <row r="258" spans="1:11">
      <c r="A258" s="8"/>
      <c r="H258" s="231"/>
      <c r="K258" s="39"/>
    </row>
    <row r="259" spans="1:11">
      <c r="A259" s="8"/>
      <c r="H259" s="231"/>
      <c r="K259" s="39"/>
    </row>
    <row r="260" spans="1:11">
      <c r="A260" s="8"/>
      <c r="H260" s="231"/>
      <c r="K260" s="39"/>
    </row>
    <row r="261" spans="1:11">
      <c r="A261" s="8"/>
      <c r="H261" s="231"/>
      <c r="K261" s="39"/>
    </row>
    <row r="262" spans="1:11">
      <c r="A262" s="8"/>
      <c r="H262" s="231"/>
      <c r="K262" s="39"/>
    </row>
    <row r="263" spans="1:11">
      <c r="A263" s="8"/>
      <c r="H263" s="231"/>
      <c r="K263" s="39"/>
    </row>
    <row r="264" spans="1:11">
      <c r="A264" s="8"/>
      <c r="H264" s="231"/>
      <c r="K264" s="39"/>
    </row>
    <row r="265" spans="1:11">
      <c r="A265" s="8"/>
      <c r="H265" s="231"/>
      <c r="K265" s="39"/>
    </row>
    <row r="266" spans="1:11">
      <c r="A266" s="8"/>
      <c r="H266" s="231"/>
      <c r="K266" s="39"/>
    </row>
    <row r="267" spans="1:11">
      <c r="A267" s="8"/>
      <c r="H267" s="231"/>
      <c r="K267" s="39"/>
    </row>
    <row r="268" spans="1:11">
      <c r="A268" s="8"/>
      <c r="H268" s="231"/>
      <c r="K268" s="39"/>
    </row>
    <row r="269" spans="1:11">
      <c r="A269" s="8"/>
      <c r="H269" s="231"/>
      <c r="K269" s="39"/>
    </row>
    <row r="270" spans="1:11">
      <c r="A270" s="8"/>
      <c r="H270" s="231"/>
      <c r="K270" s="39"/>
    </row>
    <row r="271" spans="1:11">
      <c r="A271" s="8"/>
      <c r="H271" s="231"/>
      <c r="K271" s="39"/>
    </row>
    <row r="272" spans="1:11">
      <c r="A272" s="8"/>
      <c r="H272" s="231"/>
      <c r="K272" s="39"/>
    </row>
    <row r="273" spans="1:11">
      <c r="A273" s="8"/>
      <c r="H273" s="231"/>
      <c r="K273" s="39"/>
    </row>
    <row r="274" spans="1:11">
      <c r="A274" s="8"/>
      <c r="H274" s="231"/>
      <c r="K274" s="39"/>
    </row>
    <row r="275" spans="1:11" s="35" customFormat="1">
      <c r="A275" s="15" t="str">
        <f>$A$83</f>
        <v xml:space="preserve">Institution No.:  </v>
      </c>
      <c r="E275" s="36"/>
      <c r="G275" s="37"/>
      <c r="H275" s="230"/>
      <c r="J275" s="37"/>
      <c r="K275" s="14" t="s">
        <v>115</v>
      </c>
    </row>
    <row r="276" spans="1:11" s="35" customFormat="1">
      <c r="E276" s="36" t="s">
        <v>116</v>
      </c>
      <c r="G276" s="37"/>
      <c r="H276" s="230"/>
      <c r="J276" s="37"/>
      <c r="K276" s="38"/>
    </row>
    <row r="277" spans="1:11">
      <c r="A277" s="15" t="str">
        <f>$A$42</f>
        <v xml:space="preserve">NAME: </v>
      </c>
      <c r="C277" s="130" t="str">
        <f>$D$20</f>
        <v>University of Colorado</v>
      </c>
      <c r="F277" s="31"/>
      <c r="G277" s="65"/>
      <c r="H277" s="239"/>
      <c r="J277" s="13"/>
      <c r="K277" s="17" t="str">
        <f>$K$3</f>
        <v>Due Date: October 08, 2018</v>
      </c>
    </row>
    <row r="278" spans="1:11">
      <c r="A278" s="18" t="s">
        <v>6</v>
      </c>
      <c r="B278" s="18" t="s">
        <v>6</v>
      </c>
      <c r="C278" s="18" t="s">
        <v>6</v>
      </c>
      <c r="D278" s="18" t="s">
        <v>6</v>
      </c>
      <c r="E278" s="18" t="s">
        <v>6</v>
      </c>
      <c r="F278" s="18" t="s">
        <v>6</v>
      </c>
      <c r="G278" s="19" t="s">
        <v>6</v>
      </c>
      <c r="H278" s="81" t="s">
        <v>6</v>
      </c>
      <c r="I278" s="18"/>
      <c r="J278" s="130"/>
      <c r="K278" s="20"/>
    </row>
    <row r="279" spans="1:11">
      <c r="A279" s="21" t="s">
        <v>7</v>
      </c>
      <c r="E279" s="21" t="s">
        <v>7</v>
      </c>
      <c r="F279" s="22"/>
      <c r="G279" s="23"/>
      <c r="H279" s="215" t="str">
        <f>H178</f>
        <v>2017-18</v>
      </c>
      <c r="I279" s="22"/>
      <c r="J279" s="130"/>
      <c r="K279" s="24"/>
    </row>
    <row r="280" spans="1:11" ht="21" customHeight="1">
      <c r="A280" s="21" t="s">
        <v>9</v>
      </c>
      <c r="C280" s="25" t="s">
        <v>51</v>
      </c>
      <c r="D280" s="67" t="s">
        <v>234</v>
      </c>
      <c r="E280" s="21" t="s">
        <v>9</v>
      </c>
      <c r="F280" s="22"/>
      <c r="G280" s="23" t="s">
        <v>11</v>
      </c>
      <c r="H280" s="215" t="s">
        <v>12</v>
      </c>
      <c r="I280" s="22"/>
      <c r="J280" s="130"/>
      <c r="K280" s="22"/>
    </row>
    <row r="281" spans="1:11">
      <c r="A281" s="18" t="s">
        <v>6</v>
      </c>
      <c r="B281" s="18" t="s">
        <v>6</v>
      </c>
      <c r="C281" s="18" t="s">
        <v>6</v>
      </c>
      <c r="D281" s="18" t="s">
        <v>6</v>
      </c>
      <c r="E281" s="18" t="s">
        <v>6</v>
      </c>
      <c r="F281" s="18" t="s">
        <v>6</v>
      </c>
      <c r="G281" s="19" t="s">
        <v>6</v>
      </c>
      <c r="H281" s="81" t="s">
        <v>6</v>
      </c>
      <c r="I281" s="18"/>
      <c r="J281" s="130"/>
      <c r="K281" s="18"/>
    </row>
    <row r="282" spans="1:11">
      <c r="A282" s="7">
        <v>1</v>
      </c>
      <c r="C282" s="8" t="s">
        <v>117</v>
      </c>
      <c r="E282" s="7">
        <v>1</v>
      </c>
      <c r="G282" s="13"/>
      <c r="H282" s="231"/>
      <c r="J282" s="130"/>
      <c r="K282" s="130"/>
    </row>
    <row r="283" spans="1:11">
      <c r="A283" s="7">
        <f>(A282+1)</f>
        <v>2</v>
      </c>
      <c r="C283" s="8" t="s">
        <v>118</v>
      </c>
      <c r="D283" s="8" t="s">
        <v>119</v>
      </c>
      <c r="E283" s="7">
        <f>(E282+1)</f>
        <v>2</v>
      </c>
      <c r="F283" s="9"/>
      <c r="G283" s="136">
        <v>163.85</v>
      </c>
      <c r="H283" s="136">
        <f>ROUND(2339274-0.4,0)</f>
        <v>2339274</v>
      </c>
      <c r="I283" s="98"/>
      <c r="J283" s="130"/>
      <c r="K283" s="130"/>
    </row>
    <row r="284" spans="1:11">
      <c r="A284" s="7">
        <f>(A283+1)</f>
        <v>3</v>
      </c>
      <c r="D284" s="8" t="s">
        <v>120</v>
      </c>
      <c r="E284" s="7">
        <f>(E283+1)</f>
        <v>3</v>
      </c>
      <c r="F284" s="9"/>
      <c r="G284" s="136">
        <v>538.73</v>
      </c>
      <c r="H284" s="136">
        <f>6404928-0.4</f>
        <v>6404927.5999999996</v>
      </c>
      <c r="I284" s="98"/>
      <c r="J284" s="130"/>
      <c r="K284" s="130"/>
    </row>
    <row r="285" spans="1:11">
      <c r="A285" s="7">
        <v>4</v>
      </c>
      <c r="C285" s="8" t="s">
        <v>121</v>
      </c>
      <c r="D285" s="8" t="s">
        <v>122</v>
      </c>
      <c r="E285" s="7">
        <v>4</v>
      </c>
      <c r="F285" s="9"/>
      <c r="G285" s="136">
        <v>28.44</v>
      </c>
      <c r="H285" s="136">
        <f>635442-0.4</f>
        <v>635441.6</v>
      </c>
      <c r="I285" s="98"/>
      <c r="J285" s="130"/>
      <c r="K285" s="130"/>
    </row>
    <row r="286" spans="1:11">
      <c r="A286" s="7">
        <f>(A285+1)</f>
        <v>5</v>
      </c>
      <c r="D286" s="8" t="s">
        <v>123</v>
      </c>
      <c r="E286" s="7">
        <f>(E285+1)</f>
        <v>5</v>
      </c>
      <c r="F286" s="9"/>
      <c r="G286" s="136">
        <v>66.73</v>
      </c>
      <c r="H286" s="136">
        <f>1330364-0.4</f>
        <v>1330363.6000000001</v>
      </c>
      <c r="I286" s="98"/>
      <c r="J286" s="130"/>
      <c r="K286" s="130"/>
    </row>
    <row r="287" spans="1:11">
      <c r="A287" s="7">
        <f>(A286+1)</f>
        <v>6</v>
      </c>
      <c r="C287" s="8" t="s">
        <v>124</v>
      </c>
      <c r="E287" s="7">
        <f>(E286+1)</f>
        <v>6</v>
      </c>
      <c r="G287" s="94">
        <f>SUM(G283:G286)</f>
        <v>797.75000000000011</v>
      </c>
      <c r="H287" s="94">
        <f>SUM(H283:H286)</f>
        <v>10710006.799999999</v>
      </c>
      <c r="I287" s="95"/>
      <c r="J287" s="130"/>
      <c r="K287" s="130"/>
    </row>
    <row r="288" spans="1:11">
      <c r="A288" s="7">
        <f>(A287+1)</f>
        <v>7</v>
      </c>
      <c r="C288" s="8" t="s">
        <v>125</v>
      </c>
      <c r="E288" s="7">
        <f>(E287+1)</f>
        <v>7</v>
      </c>
      <c r="G288" s="93"/>
      <c r="H288" s="93"/>
      <c r="I288" s="95"/>
      <c r="J288" s="130"/>
      <c r="K288" s="130"/>
    </row>
    <row r="289" spans="1:11">
      <c r="A289" s="7">
        <f>(A288+1)</f>
        <v>8</v>
      </c>
      <c r="C289" s="8" t="s">
        <v>118</v>
      </c>
      <c r="D289" s="8" t="s">
        <v>119</v>
      </c>
      <c r="E289" s="7">
        <f>(E288+1)</f>
        <v>8</v>
      </c>
      <c r="F289" s="9"/>
      <c r="G289" s="136">
        <v>392.71</v>
      </c>
      <c r="H289" s="136">
        <f>5210757-0.4</f>
        <v>5210756.5999999996</v>
      </c>
      <c r="I289" s="98"/>
      <c r="J289" s="130"/>
      <c r="K289" s="130"/>
    </row>
    <row r="290" spans="1:11">
      <c r="A290" s="7">
        <v>9</v>
      </c>
      <c r="D290" s="8" t="s">
        <v>120</v>
      </c>
      <c r="E290" s="7">
        <v>9</v>
      </c>
      <c r="F290" s="9"/>
      <c r="G290" s="136">
        <v>3782.9</v>
      </c>
      <c r="H290" s="136">
        <f>43937326-0.4</f>
        <v>43937325.600000001</v>
      </c>
      <c r="I290" s="98"/>
      <c r="J290" s="130"/>
      <c r="K290" s="130"/>
    </row>
    <row r="291" spans="1:11">
      <c r="A291" s="7">
        <v>10</v>
      </c>
      <c r="C291" s="8" t="s">
        <v>121</v>
      </c>
      <c r="D291" s="8" t="s">
        <v>122</v>
      </c>
      <c r="E291" s="7">
        <v>10</v>
      </c>
      <c r="F291" s="9"/>
      <c r="G291" s="136">
        <v>94.08</v>
      </c>
      <c r="H291" s="136">
        <f>2236460-0.4</f>
        <v>2236459.6</v>
      </c>
      <c r="I291" s="98"/>
      <c r="J291" s="130"/>
      <c r="K291" s="130"/>
    </row>
    <row r="292" spans="1:11">
      <c r="A292" s="7">
        <f>(A291+1)</f>
        <v>11</v>
      </c>
      <c r="D292" s="8" t="s">
        <v>123</v>
      </c>
      <c r="E292" s="7">
        <f>(E291+1)</f>
        <v>11</v>
      </c>
      <c r="F292" s="9"/>
      <c r="G292" s="136">
        <v>601.07000000000005</v>
      </c>
      <c r="H292" s="136">
        <f>11747063-0.4</f>
        <v>11747062.6</v>
      </c>
      <c r="I292" s="98"/>
      <c r="J292" s="130"/>
      <c r="K292" s="130"/>
    </row>
    <row r="293" spans="1:11">
      <c r="A293" s="7">
        <f>(A292+1)</f>
        <v>12</v>
      </c>
      <c r="C293" s="8" t="s">
        <v>126</v>
      </c>
      <c r="E293" s="7">
        <f>(E292+1)</f>
        <v>12</v>
      </c>
      <c r="G293" s="94">
        <f>SUM(G289:G292)</f>
        <v>4870.7599999999993</v>
      </c>
      <c r="H293" s="94">
        <f>SUM(H289:H292)</f>
        <v>63131604.400000006</v>
      </c>
      <c r="I293" s="95"/>
      <c r="J293" s="130"/>
      <c r="K293" s="130"/>
    </row>
    <row r="294" spans="1:11">
      <c r="A294" s="7">
        <f>(A293+1)</f>
        <v>13</v>
      </c>
      <c r="C294" s="8" t="s">
        <v>127</v>
      </c>
      <c r="E294" s="7">
        <f>(E293+1)</f>
        <v>13</v>
      </c>
      <c r="G294" s="93"/>
      <c r="H294" s="93"/>
      <c r="I294" s="95"/>
      <c r="J294" s="130"/>
      <c r="K294" s="130"/>
    </row>
    <row r="295" spans="1:11">
      <c r="A295" s="7">
        <f>(A294+1)</f>
        <v>14</v>
      </c>
      <c r="C295" s="8" t="s">
        <v>118</v>
      </c>
      <c r="D295" s="8" t="s">
        <v>119</v>
      </c>
      <c r="E295" s="7">
        <f>(E294+1)</f>
        <v>14</v>
      </c>
      <c r="F295" s="9"/>
      <c r="G295" s="136"/>
      <c r="H295" s="136">
        <v>0</v>
      </c>
      <c r="I295" s="98"/>
      <c r="J295" s="130"/>
      <c r="K295" s="130"/>
    </row>
    <row r="296" spans="1:11">
      <c r="A296" s="7">
        <v>15</v>
      </c>
      <c r="C296" s="8"/>
      <c r="D296" s="8" t="s">
        <v>120</v>
      </c>
      <c r="E296" s="7">
        <v>15</v>
      </c>
      <c r="F296" s="9"/>
      <c r="G296" s="136"/>
      <c r="H296" s="136">
        <v>0</v>
      </c>
      <c r="I296" s="98"/>
      <c r="J296" s="130"/>
      <c r="K296" s="130"/>
    </row>
    <row r="297" spans="1:11">
      <c r="A297" s="7">
        <v>16</v>
      </c>
      <c r="C297" s="8" t="s">
        <v>121</v>
      </c>
      <c r="D297" s="8" t="s">
        <v>122</v>
      </c>
      <c r="E297" s="7">
        <v>16</v>
      </c>
      <c r="F297" s="9"/>
      <c r="G297" s="136"/>
      <c r="H297" s="136">
        <v>0</v>
      </c>
      <c r="I297" s="98"/>
      <c r="J297" s="130"/>
      <c r="K297" s="130"/>
    </row>
    <row r="298" spans="1:11">
      <c r="A298" s="7">
        <v>17</v>
      </c>
      <c r="C298" s="8"/>
      <c r="D298" s="8" t="s">
        <v>123</v>
      </c>
      <c r="E298" s="7">
        <v>17</v>
      </c>
      <c r="G298" s="135"/>
      <c r="H298" s="135">
        <v>0</v>
      </c>
      <c r="I298" s="95"/>
      <c r="J298" s="130"/>
      <c r="K298" s="130"/>
    </row>
    <row r="299" spans="1:11">
      <c r="A299" s="7">
        <v>18</v>
      </c>
      <c r="C299" s="8" t="s">
        <v>128</v>
      </c>
      <c r="D299" s="8"/>
      <c r="E299" s="7">
        <v>18</v>
      </c>
      <c r="G299" s="94">
        <f>SUM(G295:G298)</f>
        <v>0</v>
      </c>
      <c r="H299" s="94">
        <f>SUM(H295:H298)</f>
        <v>0</v>
      </c>
      <c r="I299" s="95"/>
      <c r="J299" s="130"/>
      <c r="K299" s="130"/>
    </row>
    <row r="300" spans="1:11">
      <c r="A300" s="7">
        <v>19</v>
      </c>
      <c r="C300" s="8" t="s">
        <v>129</v>
      </c>
      <c r="D300" s="8"/>
      <c r="E300" s="7">
        <v>19</v>
      </c>
      <c r="G300" s="94"/>
      <c r="H300" s="94"/>
      <c r="I300" s="95"/>
      <c r="J300" s="130"/>
      <c r="K300" s="130"/>
    </row>
    <row r="301" spans="1:11">
      <c r="A301" s="7">
        <v>20</v>
      </c>
      <c r="C301" s="8" t="s">
        <v>118</v>
      </c>
      <c r="D301" s="8" t="s">
        <v>119</v>
      </c>
      <c r="E301" s="7">
        <v>20</v>
      </c>
      <c r="F301" s="68"/>
      <c r="G301" s="136">
        <v>392.54</v>
      </c>
      <c r="H301" s="136">
        <f>5228043</f>
        <v>5228043</v>
      </c>
      <c r="I301" s="98"/>
      <c r="J301" s="130"/>
      <c r="K301" s="130"/>
    </row>
    <row r="302" spans="1:11">
      <c r="A302" s="7">
        <v>21</v>
      </c>
      <c r="C302" s="8"/>
      <c r="D302" s="8" t="s">
        <v>120</v>
      </c>
      <c r="E302" s="7">
        <v>21</v>
      </c>
      <c r="F302" s="68"/>
      <c r="G302" s="136">
        <v>3539.45</v>
      </c>
      <c r="H302" s="136">
        <f>41606665</f>
        <v>41606665</v>
      </c>
      <c r="I302" s="98"/>
      <c r="J302" s="130"/>
      <c r="K302" s="130"/>
    </row>
    <row r="303" spans="1:11">
      <c r="A303" s="7">
        <v>22</v>
      </c>
      <c r="C303" s="8" t="s">
        <v>121</v>
      </c>
      <c r="D303" s="8" t="s">
        <v>122</v>
      </c>
      <c r="E303" s="7">
        <v>22</v>
      </c>
      <c r="F303" s="68"/>
      <c r="G303" s="136">
        <v>87.21</v>
      </c>
      <c r="H303" s="136">
        <v>2108272</v>
      </c>
      <c r="I303" s="98"/>
      <c r="J303" s="130"/>
      <c r="K303" s="130"/>
    </row>
    <row r="304" spans="1:11">
      <c r="A304" s="7">
        <v>23</v>
      </c>
      <c r="D304" s="8" t="s">
        <v>123</v>
      </c>
      <c r="E304" s="7">
        <v>23</v>
      </c>
      <c r="F304" s="68"/>
      <c r="G304" s="136">
        <v>530.58000000000004</v>
      </c>
      <c r="H304" s="136">
        <v>10459135</v>
      </c>
      <c r="I304" s="98"/>
      <c r="J304" s="130"/>
      <c r="K304" s="130"/>
    </row>
    <row r="305" spans="1:11">
      <c r="A305" s="7">
        <v>24</v>
      </c>
      <c r="C305" s="8" t="s">
        <v>130</v>
      </c>
      <c r="E305" s="7">
        <v>24</v>
      </c>
      <c r="F305" s="56"/>
      <c r="G305" s="93">
        <f>SUM(G301:G304)</f>
        <v>4549.78</v>
      </c>
      <c r="H305" s="94">
        <f>SUM(H301:H304)</f>
        <v>59402115</v>
      </c>
      <c r="I305" s="92"/>
      <c r="J305" s="130"/>
      <c r="K305" s="130"/>
    </row>
    <row r="306" spans="1:11">
      <c r="A306" s="7">
        <v>25</v>
      </c>
      <c r="C306" s="8" t="s">
        <v>131</v>
      </c>
      <c r="E306" s="7">
        <v>25</v>
      </c>
      <c r="G306" s="94"/>
      <c r="H306" s="94"/>
      <c r="I306" s="95"/>
      <c r="J306" s="130"/>
      <c r="K306" s="130"/>
    </row>
    <row r="307" spans="1:11">
      <c r="A307" s="7">
        <v>26</v>
      </c>
      <c r="C307" s="8" t="s">
        <v>118</v>
      </c>
      <c r="D307" s="8" t="s">
        <v>119</v>
      </c>
      <c r="E307" s="7">
        <v>26</v>
      </c>
      <c r="G307" s="94">
        <f t="shared" ref="G307:G310" si="0">G283+G289+G295+G301</f>
        <v>949.09999999999991</v>
      </c>
      <c r="H307" s="94">
        <f>ROUND((H283+H289+H295+H301),0)</f>
        <v>12778074</v>
      </c>
      <c r="I307" s="95"/>
      <c r="J307" s="130"/>
      <c r="K307" s="94"/>
    </row>
    <row r="308" spans="1:11">
      <c r="A308" s="7">
        <v>27</v>
      </c>
      <c r="C308" s="8"/>
      <c r="D308" s="8" t="s">
        <v>120</v>
      </c>
      <c r="E308" s="7">
        <v>27</v>
      </c>
      <c r="G308" s="94">
        <f t="shared" si="0"/>
        <v>7861.08</v>
      </c>
      <c r="H308" s="94">
        <f t="shared" ref="H308:H310" si="1">ROUND((H284+H290+H296+H302),0)</f>
        <v>91948918</v>
      </c>
      <c r="I308" s="95"/>
      <c r="J308" s="130"/>
      <c r="K308" s="94"/>
    </row>
    <row r="309" spans="1:11">
      <c r="A309" s="7">
        <v>28</v>
      </c>
      <c r="C309" s="8" t="s">
        <v>121</v>
      </c>
      <c r="D309" s="8" t="s">
        <v>122</v>
      </c>
      <c r="E309" s="7">
        <v>28</v>
      </c>
      <c r="G309" s="94">
        <f t="shared" si="0"/>
        <v>209.73</v>
      </c>
      <c r="H309" s="94">
        <f t="shared" si="1"/>
        <v>4980173</v>
      </c>
      <c r="I309" s="95"/>
      <c r="J309" s="130"/>
      <c r="K309" s="94"/>
    </row>
    <row r="310" spans="1:11">
      <c r="A310" s="7">
        <v>29</v>
      </c>
      <c r="D310" s="8" t="s">
        <v>123</v>
      </c>
      <c r="E310" s="7">
        <v>29</v>
      </c>
      <c r="G310" s="94">
        <f t="shared" si="0"/>
        <v>1198.3800000000001</v>
      </c>
      <c r="H310" s="94">
        <f t="shared" si="1"/>
        <v>23536561</v>
      </c>
      <c r="I310" s="95"/>
      <c r="J310" s="130"/>
      <c r="K310" s="94"/>
    </row>
    <row r="311" spans="1:11">
      <c r="A311" s="7">
        <v>30</v>
      </c>
      <c r="E311" s="7">
        <v>30</v>
      </c>
      <c r="G311" s="93"/>
      <c r="H311" s="93"/>
      <c r="I311" s="95"/>
      <c r="J311" s="130"/>
      <c r="K311" s="93"/>
    </row>
    <row r="312" spans="1:11">
      <c r="A312" s="7">
        <v>31</v>
      </c>
      <c r="C312" s="8" t="s">
        <v>132</v>
      </c>
      <c r="E312" s="7">
        <v>31</v>
      </c>
      <c r="G312" s="94">
        <f>SUM(G307:G308)</f>
        <v>8810.18</v>
      </c>
      <c r="H312" s="94">
        <f>SUM(H307:H308)</f>
        <v>104726992</v>
      </c>
      <c r="I312" s="95"/>
      <c r="J312" s="130"/>
      <c r="K312" s="94"/>
    </row>
    <row r="313" spans="1:11">
      <c r="A313" s="7">
        <v>32</v>
      </c>
      <c r="C313" s="8" t="s">
        <v>133</v>
      </c>
      <c r="E313" s="7">
        <v>32</v>
      </c>
      <c r="G313" s="94">
        <f>SUM(G309:G310)</f>
        <v>1408.1100000000001</v>
      </c>
      <c r="H313" s="94">
        <f>SUM(H309:H310)</f>
        <v>28516734</v>
      </c>
      <c r="I313" s="95"/>
      <c r="J313" s="130"/>
      <c r="K313" s="94"/>
    </row>
    <row r="314" spans="1:11">
      <c r="A314" s="7">
        <v>33</v>
      </c>
      <c r="C314" s="8" t="s">
        <v>134</v>
      </c>
      <c r="E314" s="7">
        <v>33</v>
      </c>
      <c r="F314" s="56"/>
      <c r="G314" s="93">
        <f>SUM(G307,G309)</f>
        <v>1158.83</v>
      </c>
      <c r="H314" s="93">
        <f>SUM(H307,H309)</f>
        <v>17758247</v>
      </c>
      <c r="I314" s="92"/>
      <c r="J314" s="130"/>
      <c r="K314" s="93"/>
    </row>
    <row r="315" spans="1:11">
      <c r="A315" s="7">
        <v>34</v>
      </c>
      <c r="C315" s="8" t="s">
        <v>135</v>
      </c>
      <c r="E315" s="7">
        <v>34</v>
      </c>
      <c r="F315" s="56"/>
      <c r="G315" s="93">
        <f>SUM(G308,G310)</f>
        <v>9059.4599999999991</v>
      </c>
      <c r="H315" s="93">
        <f>SUM(H308,H310)</f>
        <v>115485479</v>
      </c>
      <c r="I315" s="92"/>
      <c r="J315" s="130"/>
      <c r="K315" s="93"/>
    </row>
    <row r="316" spans="1:11">
      <c r="A316" s="8"/>
      <c r="C316" s="18" t="s">
        <v>6</v>
      </c>
      <c r="D316" s="18" t="s">
        <v>6</v>
      </c>
      <c r="E316" s="18" t="s">
        <v>6</v>
      </c>
      <c r="F316" s="18" t="s">
        <v>6</v>
      </c>
      <c r="G316" s="18" t="s">
        <v>6</v>
      </c>
      <c r="H316" s="81" t="s">
        <v>6</v>
      </c>
      <c r="I316" s="18"/>
      <c r="J316" s="18"/>
      <c r="K316" s="18"/>
    </row>
    <row r="317" spans="1:11">
      <c r="A317" s="7">
        <v>35</v>
      </c>
      <c r="C317" s="130" t="s">
        <v>136</v>
      </c>
      <c r="E317" s="7">
        <v>35</v>
      </c>
      <c r="G317" s="94">
        <f>SUM(G314:G315)</f>
        <v>10218.289999999999</v>
      </c>
      <c r="H317" s="240">
        <f>SUM(H314:H315)</f>
        <v>133243726</v>
      </c>
      <c r="I317" s="95"/>
      <c r="J317" s="95"/>
      <c r="K317" s="94"/>
    </row>
    <row r="318" spans="1:11">
      <c r="C318" s="8" t="s">
        <v>237</v>
      </c>
      <c r="F318" s="69" t="s">
        <v>6</v>
      </c>
      <c r="G318" s="19"/>
      <c r="H318" s="81"/>
      <c r="I318" s="69"/>
      <c r="J318" s="69"/>
      <c r="K318" s="19"/>
    </row>
    <row r="319" spans="1:11">
      <c r="C319" s="8"/>
      <c r="F319" s="69"/>
      <c r="G319" s="19"/>
      <c r="H319" s="81"/>
      <c r="I319" s="69"/>
      <c r="J319" s="130"/>
      <c r="K319" s="130"/>
    </row>
    <row r="320" spans="1:11">
      <c r="J320" s="130"/>
      <c r="K320" s="130"/>
    </row>
    <row r="321" spans="1:11" ht="36" customHeight="1">
      <c r="A321" s="130">
        <v>36</v>
      </c>
      <c r="B321" s="32"/>
      <c r="C321" s="258" t="s">
        <v>232</v>
      </c>
      <c r="D321" s="258"/>
      <c r="E321" s="258"/>
      <c r="F321" s="258"/>
      <c r="G321" s="258"/>
      <c r="H321" s="258"/>
      <c r="I321" s="258"/>
      <c r="J321" s="258"/>
      <c r="K321" s="130"/>
    </row>
    <row r="322" spans="1:11">
      <c r="C322" s="130" t="s">
        <v>137</v>
      </c>
      <c r="F322" s="69"/>
      <c r="G322" s="19"/>
      <c r="H322" s="231"/>
      <c r="I322" s="69"/>
      <c r="J322" s="19"/>
      <c r="K322" s="39"/>
    </row>
    <row r="323" spans="1:11">
      <c r="C323" s="130" t="s">
        <v>2</v>
      </c>
      <c r="F323" s="69"/>
      <c r="G323" s="19"/>
      <c r="H323" s="231"/>
      <c r="I323" s="69"/>
      <c r="J323" s="19"/>
      <c r="K323" s="39"/>
    </row>
    <row r="324" spans="1:11">
      <c r="A324" s="8"/>
    </row>
    <row r="325" spans="1:11" s="35" customFormat="1">
      <c r="A325" s="15" t="str">
        <f>$A$83</f>
        <v xml:space="preserve">Institution No.:  </v>
      </c>
      <c r="E325" s="36"/>
      <c r="G325" s="37"/>
      <c r="H325" s="230"/>
      <c r="J325" s="37"/>
      <c r="K325" s="70" t="s">
        <v>138</v>
      </c>
    </row>
    <row r="326" spans="1:11" s="35" customFormat="1" ht="14.25">
      <c r="D326" s="57" t="s">
        <v>245</v>
      </c>
      <c r="E326" s="36"/>
      <c r="G326" s="37"/>
      <c r="H326" s="230"/>
      <c r="J326" s="37"/>
      <c r="K326" s="38"/>
    </row>
    <row r="327" spans="1:11">
      <c r="A327" s="15" t="str">
        <f>$A$42</f>
        <v xml:space="preserve">NAME: </v>
      </c>
      <c r="C327" s="130" t="str">
        <f>$D$20</f>
        <v>University of Colorado</v>
      </c>
      <c r="F327" s="71"/>
      <c r="G327" s="65"/>
      <c r="H327" s="239"/>
      <c r="J327" s="13"/>
      <c r="K327" s="17" t="str">
        <f>$K$3</f>
        <v>Due Date: October 08, 2018</v>
      </c>
    </row>
    <row r="328" spans="1:11">
      <c r="A328" s="18" t="s">
        <v>6</v>
      </c>
      <c r="B328" s="18" t="s">
        <v>6</v>
      </c>
      <c r="C328" s="18" t="s">
        <v>6</v>
      </c>
      <c r="D328" s="18" t="s">
        <v>6</v>
      </c>
      <c r="E328" s="18" t="s">
        <v>6</v>
      </c>
      <c r="F328" s="18" t="s">
        <v>6</v>
      </c>
      <c r="G328" s="19" t="s">
        <v>6</v>
      </c>
      <c r="H328" s="81" t="s">
        <v>6</v>
      </c>
      <c r="I328" s="18" t="s">
        <v>6</v>
      </c>
      <c r="J328" s="19" t="s">
        <v>6</v>
      </c>
      <c r="K328" s="20" t="s">
        <v>6</v>
      </c>
    </row>
    <row r="329" spans="1:11">
      <c r="A329" s="21" t="s">
        <v>7</v>
      </c>
      <c r="E329" s="21" t="s">
        <v>7</v>
      </c>
      <c r="G329" s="23"/>
      <c r="H329" s="215" t="str">
        <f>H279</f>
        <v>2017-18</v>
      </c>
      <c r="I329" s="22"/>
      <c r="J329" s="23"/>
      <c r="K329" s="24" t="str">
        <f>K178</f>
        <v>2018-19</v>
      </c>
    </row>
    <row r="330" spans="1:11">
      <c r="A330" s="21" t="s">
        <v>9</v>
      </c>
      <c r="C330" s="25" t="s">
        <v>51</v>
      </c>
      <c r="E330" s="21" t="s">
        <v>9</v>
      </c>
      <c r="G330" s="13"/>
      <c r="H330" s="215" t="s">
        <v>12</v>
      </c>
      <c r="J330" s="13"/>
      <c r="K330" s="24" t="s">
        <v>13</v>
      </c>
    </row>
    <row r="331" spans="1:11">
      <c r="A331" s="18" t="s">
        <v>6</v>
      </c>
      <c r="B331" s="18" t="s">
        <v>6</v>
      </c>
      <c r="C331" s="18" t="s">
        <v>6</v>
      </c>
      <c r="D331" s="18" t="s">
        <v>6</v>
      </c>
      <c r="E331" s="18" t="s">
        <v>6</v>
      </c>
      <c r="F331" s="18" t="s">
        <v>6</v>
      </c>
      <c r="G331" s="19" t="s">
        <v>6</v>
      </c>
      <c r="H331" s="81" t="s">
        <v>6</v>
      </c>
      <c r="I331" s="18" t="s">
        <v>6</v>
      </c>
      <c r="J331" s="19" t="s">
        <v>6</v>
      </c>
      <c r="K331" s="20" t="s">
        <v>6</v>
      </c>
    </row>
    <row r="332" spans="1:11" ht="13.5">
      <c r="A332" s="72">
        <v>1</v>
      </c>
      <c r="C332" s="8" t="s">
        <v>246</v>
      </c>
      <c r="E332" s="72">
        <v>1</v>
      </c>
      <c r="G332" s="13"/>
      <c r="H332" s="231" t="s">
        <v>226</v>
      </c>
      <c r="J332" s="13"/>
      <c r="K332" s="39" t="s">
        <v>226</v>
      </c>
    </row>
    <row r="333" spans="1:11">
      <c r="A333" s="72">
        <v>2</v>
      </c>
      <c r="C333" s="8"/>
      <c r="E333" s="72">
        <v>2</v>
      </c>
      <c r="G333" s="13"/>
      <c r="H333" s="241">
        <v>0</v>
      </c>
      <c r="J333" s="13"/>
      <c r="K333" s="139">
        <v>0</v>
      </c>
    </row>
    <row r="334" spans="1:11" ht="13.5">
      <c r="A334" s="130">
        <v>3</v>
      </c>
      <c r="C334" s="130" t="s">
        <v>247</v>
      </c>
      <c r="E334" s="130">
        <v>3</v>
      </c>
      <c r="F334" s="39"/>
      <c r="G334" s="39"/>
      <c r="H334" s="231" t="s">
        <v>226</v>
      </c>
      <c r="I334" s="39"/>
      <c r="J334" s="39"/>
      <c r="K334" s="39" t="s">
        <v>226</v>
      </c>
    </row>
    <row r="335" spans="1:11">
      <c r="A335" s="72">
        <v>4</v>
      </c>
      <c r="C335" s="130" t="s">
        <v>139</v>
      </c>
      <c r="E335" s="72">
        <v>4</v>
      </c>
      <c r="F335" s="39"/>
      <c r="G335" s="39"/>
      <c r="H335" s="241"/>
      <c r="I335" s="39"/>
      <c r="J335" s="39"/>
      <c r="K335" s="139"/>
    </row>
    <row r="336" spans="1:11">
      <c r="A336" s="72">
        <v>5</v>
      </c>
      <c r="C336" s="130" t="s">
        <v>140</v>
      </c>
      <c r="E336" s="72">
        <v>5</v>
      </c>
      <c r="F336" s="39"/>
      <c r="G336" s="39"/>
      <c r="H336" s="241"/>
      <c r="I336" s="39"/>
      <c r="J336" s="39"/>
      <c r="K336" s="139"/>
    </row>
    <row r="337" spans="1:11">
      <c r="A337" s="72">
        <v>6</v>
      </c>
      <c r="E337" s="72">
        <v>6</v>
      </c>
      <c r="F337" s="39"/>
      <c r="G337" s="39"/>
      <c r="H337" s="241"/>
      <c r="I337" s="39"/>
      <c r="J337" s="39"/>
      <c r="K337" s="139"/>
    </row>
    <row r="338" spans="1:11">
      <c r="A338" s="72">
        <v>7</v>
      </c>
      <c r="E338" s="72">
        <v>7</v>
      </c>
      <c r="F338" s="39"/>
      <c r="G338" s="39"/>
      <c r="H338" s="241"/>
      <c r="I338" s="39"/>
      <c r="J338" s="39"/>
      <c r="K338" s="139"/>
    </row>
    <row r="339" spans="1:11">
      <c r="A339" s="72">
        <v>8</v>
      </c>
      <c r="E339" s="72">
        <v>8</v>
      </c>
      <c r="F339" s="39"/>
      <c r="G339" s="39"/>
      <c r="H339" s="241"/>
      <c r="I339" s="39"/>
      <c r="J339" s="39"/>
      <c r="K339" s="139"/>
    </row>
    <row r="340" spans="1:11">
      <c r="A340" s="72">
        <v>9</v>
      </c>
      <c r="E340" s="72">
        <v>9</v>
      </c>
      <c r="F340" s="39"/>
      <c r="G340" s="39"/>
      <c r="H340" s="241"/>
      <c r="I340" s="39"/>
      <c r="J340" s="39"/>
      <c r="K340" s="139"/>
    </row>
    <row r="341" spans="1:11">
      <c r="A341" s="72">
        <v>10</v>
      </c>
      <c r="E341" s="72">
        <v>10</v>
      </c>
      <c r="F341" s="39"/>
      <c r="G341" s="39"/>
      <c r="H341" s="241"/>
      <c r="I341" s="39"/>
      <c r="J341" s="39"/>
      <c r="K341" s="139"/>
    </row>
    <row r="342" spans="1:11">
      <c r="A342" s="72">
        <v>11</v>
      </c>
      <c r="E342" s="72">
        <v>11</v>
      </c>
      <c r="F342" s="39"/>
      <c r="G342" s="39"/>
      <c r="H342" s="241"/>
      <c r="I342" s="39"/>
      <c r="J342" s="39"/>
      <c r="K342" s="139"/>
    </row>
    <row r="343" spans="1:11">
      <c r="A343" s="72">
        <v>12</v>
      </c>
      <c r="E343" s="72">
        <v>12</v>
      </c>
      <c r="F343" s="39"/>
      <c r="G343" s="39"/>
      <c r="H343" s="241"/>
      <c r="I343" s="39"/>
      <c r="J343" s="39"/>
      <c r="K343" s="139"/>
    </row>
    <row r="344" spans="1:11">
      <c r="A344" s="72">
        <v>13</v>
      </c>
      <c r="E344" s="72">
        <v>13</v>
      </c>
      <c r="F344" s="39"/>
      <c r="G344" s="39"/>
      <c r="H344" s="241"/>
      <c r="I344" s="39"/>
      <c r="J344" s="39"/>
      <c r="K344" s="139"/>
    </row>
    <row r="345" spans="1:11">
      <c r="A345" s="72">
        <v>14</v>
      </c>
      <c r="C345" s="73" t="s">
        <v>38</v>
      </c>
      <c r="D345" s="74"/>
      <c r="E345" s="72">
        <v>14</v>
      </c>
      <c r="F345" s="39"/>
      <c r="G345" s="39"/>
      <c r="H345" s="241"/>
      <c r="I345" s="39"/>
      <c r="J345" s="39"/>
      <c r="K345" s="139"/>
    </row>
    <row r="346" spans="1:11">
      <c r="A346" s="72">
        <v>15</v>
      </c>
      <c r="C346" s="73"/>
      <c r="D346" s="74"/>
      <c r="E346" s="72">
        <v>15</v>
      </c>
      <c r="F346" s="39"/>
      <c r="G346" s="39"/>
      <c r="H346" s="241"/>
      <c r="I346" s="39"/>
      <c r="J346" s="39"/>
      <c r="K346" s="139"/>
    </row>
    <row r="347" spans="1:11">
      <c r="A347" s="72">
        <v>16</v>
      </c>
      <c r="E347" s="72">
        <v>16</v>
      </c>
      <c r="F347" s="39"/>
      <c r="G347" s="39"/>
      <c r="H347" s="241"/>
      <c r="I347" s="39"/>
      <c r="J347" s="39"/>
      <c r="K347" s="139"/>
    </row>
    <row r="348" spans="1:11">
      <c r="A348" s="72">
        <v>17</v>
      </c>
      <c r="C348" s="8" t="s">
        <v>38</v>
      </c>
      <c r="E348" s="72">
        <v>17</v>
      </c>
      <c r="F348" s="39"/>
      <c r="G348" s="39"/>
      <c r="H348" s="241"/>
      <c r="I348" s="39"/>
      <c r="J348" s="39"/>
      <c r="K348" s="139"/>
    </row>
    <row r="349" spans="1:11">
      <c r="A349" s="72">
        <v>18</v>
      </c>
      <c r="E349" s="72">
        <v>18</v>
      </c>
      <c r="F349" s="39"/>
      <c r="G349" s="39"/>
      <c r="H349" s="241"/>
      <c r="I349" s="39"/>
      <c r="J349" s="39" t="s">
        <v>38</v>
      </c>
      <c r="K349" s="139"/>
    </row>
    <row r="350" spans="1:11">
      <c r="A350" s="72">
        <v>19</v>
      </c>
      <c r="E350" s="72">
        <v>19</v>
      </c>
      <c r="F350" s="39"/>
      <c r="G350" s="39"/>
      <c r="H350" s="241"/>
      <c r="I350" s="39"/>
      <c r="J350" s="39"/>
      <c r="K350" s="139"/>
    </row>
    <row r="351" spans="1:11">
      <c r="A351" s="72"/>
      <c r="C351" s="73"/>
      <c r="E351" s="72"/>
      <c r="F351" s="69" t="s">
        <v>6</v>
      </c>
      <c r="G351" s="19" t="s">
        <v>6</v>
      </c>
      <c r="H351" s="81" t="s">
        <v>6</v>
      </c>
      <c r="I351" s="69" t="s">
        <v>6</v>
      </c>
      <c r="J351" s="19" t="s">
        <v>6</v>
      </c>
      <c r="K351" s="20" t="s">
        <v>6</v>
      </c>
    </row>
    <row r="352" spans="1:11">
      <c r="A352" s="72">
        <v>20</v>
      </c>
      <c r="C352" s="73" t="s">
        <v>141</v>
      </c>
      <c r="E352" s="72">
        <v>20</v>
      </c>
      <c r="G352" s="92"/>
      <c r="H352" s="94">
        <f>SUM(H332:H350)</f>
        <v>0</v>
      </c>
      <c r="I352" s="95"/>
      <c r="J352" s="92"/>
      <c r="K352" s="95">
        <f>SUM(K332:K350)</f>
        <v>0</v>
      </c>
    </row>
    <row r="353" spans="1:11">
      <c r="A353" s="75"/>
      <c r="C353" s="8"/>
      <c r="E353" s="34"/>
      <c r="F353" s="69" t="s">
        <v>6</v>
      </c>
      <c r="G353" s="19" t="s">
        <v>6</v>
      </c>
      <c r="H353" s="81" t="s">
        <v>6</v>
      </c>
      <c r="I353" s="69" t="s">
        <v>6</v>
      </c>
      <c r="J353" s="19" t="s">
        <v>6</v>
      </c>
      <c r="K353" s="20" t="s">
        <v>6</v>
      </c>
    </row>
    <row r="354" spans="1:11" ht="13.5">
      <c r="C354" s="130" t="s">
        <v>253</v>
      </c>
      <c r="F354" s="69"/>
      <c r="G354" s="19"/>
      <c r="H354" s="231"/>
      <c r="I354" s="69"/>
      <c r="J354" s="19"/>
      <c r="K354" s="39"/>
    </row>
    <row r="355" spans="1:11" ht="13.5">
      <c r="C355" s="130" t="s">
        <v>252</v>
      </c>
      <c r="F355" s="69"/>
      <c r="G355" s="19"/>
      <c r="H355" s="231"/>
      <c r="I355" s="69"/>
      <c r="J355" s="19"/>
      <c r="K355" s="39"/>
    </row>
    <row r="356" spans="1:11" ht="13.5">
      <c r="A356" s="8"/>
      <c r="C356" s="130" t="s">
        <v>254</v>
      </c>
    </row>
    <row r="357" spans="1:11">
      <c r="A357" s="8"/>
      <c r="C357" s="130" t="s">
        <v>239</v>
      </c>
    </row>
    <row r="358" spans="1:11" s="35" customFormat="1">
      <c r="A358" s="15" t="str">
        <f>$A$83</f>
        <v xml:space="preserve">Institution No.:  </v>
      </c>
      <c r="E358" s="36"/>
      <c r="G358" s="37"/>
      <c r="H358" s="230"/>
      <c r="J358" s="37"/>
      <c r="K358" s="14" t="s">
        <v>142</v>
      </c>
    </row>
    <row r="359" spans="1:11" s="35" customFormat="1" ht="14.25">
      <c r="D359" s="57" t="s">
        <v>240</v>
      </c>
      <c r="E359" s="36"/>
      <c r="G359" s="37"/>
      <c r="H359" s="230"/>
      <c r="J359" s="37"/>
      <c r="K359" s="38"/>
    </row>
    <row r="360" spans="1:11">
      <c r="A360" s="15" t="str">
        <f>$A$42</f>
        <v xml:space="preserve">NAME: </v>
      </c>
      <c r="C360" s="130" t="str">
        <f>$D$20</f>
        <v>University of Colorado</v>
      </c>
      <c r="F360" s="71"/>
      <c r="G360" s="65"/>
      <c r="H360" s="231"/>
      <c r="J360" s="13"/>
      <c r="K360" s="17" t="str">
        <f>$K$3</f>
        <v>Due Date: October 08, 2018</v>
      </c>
    </row>
    <row r="361" spans="1:11">
      <c r="A361" s="18" t="s">
        <v>6</v>
      </c>
      <c r="B361" s="18" t="s">
        <v>6</v>
      </c>
      <c r="C361" s="18" t="s">
        <v>6</v>
      </c>
      <c r="D361" s="18" t="s">
        <v>6</v>
      </c>
      <c r="E361" s="18" t="s">
        <v>6</v>
      </c>
      <c r="F361" s="18" t="s">
        <v>6</v>
      </c>
      <c r="G361" s="19" t="s">
        <v>6</v>
      </c>
      <c r="H361" s="81" t="s">
        <v>6</v>
      </c>
      <c r="I361" s="18" t="s">
        <v>6</v>
      </c>
      <c r="J361" s="19" t="s">
        <v>6</v>
      </c>
      <c r="K361" s="20" t="s">
        <v>6</v>
      </c>
    </row>
    <row r="362" spans="1:11">
      <c r="A362" s="21" t="s">
        <v>7</v>
      </c>
      <c r="E362" s="21" t="s">
        <v>7</v>
      </c>
      <c r="G362" s="23"/>
      <c r="H362" s="215" t="str">
        <f>H329</f>
        <v>2017-18</v>
      </c>
      <c r="I362" s="22"/>
      <c r="J362" s="23"/>
      <c r="K362" s="24" t="str">
        <f>K329</f>
        <v>2018-19</v>
      </c>
    </row>
    <row r="363" spans="1:11">
      <c r="A363" s="21" t="s">
        <v>9</v>
      </c>
      <c r="C363" s="25" t="s">
        <v>51</v>
      </c>
      <c r="E363" s="21" t="s">
        <v>9</v>
      </c>
      <c r="G363" s="13"/>
      <c r="H363" s="215" t="s">
        <v>12</v>
      </c>
      <c r="J363" s="13"/>
      <c r="K363" s="24" t="s">
        <v>13</v>
      </c>
    </row>
    <row r="364" spans="1:11">
      <c r="A364" s="18" t="s">
        <v>6</v>
      </c>
      <c r="B364" s="18" t="s">
        <v>6</v>
      </c>
      <c r="C364" s="18" t="s">
        <v>6</v>
      </c>
      <c r="D364" s="18" t="s">
        <v>6</v>
      </c>
      <c r="E364" s="18" t="s">
        <v>6</v>
      </c>
      <c r="F364" s="18" t="s">
        <v>6</v>
      </c>
      <c r="G364" s="19" t="s">
        <v>6</v>
      </c>
      <c r="H364" s="81" t="s">
        <v>6</v>
      </c>
      <c r="I364" s="18" t="s">
        <v>6</v>
      </c>
      <c r="J364" s="19" t="s">
        <v>6</v>
      </c>
      <c r="K364" s="20" t="s">
        <v>6</v>
      </c>
    </row>
    <row r="365" spans="1:11">
      <c r="A365" s="72"/>
      <c r="C365" s="30" t="s">
        <v>143</v>
      </c>
      <c r="E365" s="72"/>
      <c r="G365" s="92"/>
      <c r="H365" s="93"/>
      <c r="I365" s="95"/>
      <c r="J365" s="92"/>
      <c r="K365" s="92"/>
    </row>
    <row r="366" spans="1:11" ht="13.5">
      <c r="A366" s="72">
        <v>1</v>
      </c>
      <c r="C366" s="8" t="s">
        <v>249</v>
      </c>
      <c r="E366" s="72">
        <v>1</v>
      </c>
      <c r="G366" s="92"/>
      <c r="H366" s="149">
        <v>6186975</v>
      </c>
      <c r="I366" s="95"/>
      <c r="J366" s="92"/>
      <c r="K366" s="140">
        <v>6253787</v>
      </c>
    </row>
    <row r="367" spans="1:11">
      <c r="A367" s="72">
        <v>2</v>
      </c>
      <c r="C367" s="9" t="s">
        <v>144</v>
      </c>
      <c r="E367" s="72">
        <v>2</v>
      </c>
      <c r="F367" s="9"/>
      <c r="G367" s="98"/>
      <c r="H367" s="149">
        <v>1319856</v>
      </c>
      <c r="I367" s="95"/>
      <c r="J367" s="92"/>
      <c r="K367" s="140">
        <v>1134602</v>
      </c>
    </row>
    <row r="368" spans="1:11">
      <c r="A368" s="72">
        <v>3</v>
      </c>
      <c r="C368" s="9" t="s">
        <v>145</v>
      </c>
      <c r="E368" s="72">
        <v>3</v>
      </c>
      <c r="F368" s="9"/>
      <c r="G368" s="98"/>
      <c r="H368" s="149">
        <v>3359609</v>
      </c>
      <c r="I368" s="95"/>
      <c r="J368" s="92"/>
      <c r="K368" s="140">
        <v>2602461</v>
      </c>
    </row>
    <row r="369" spans="1:11" ht="13.5">
      <c r="A369" s="72">
        <v>4</v>
      </c>
      <c r="C369" s="9" t="s">
        <v>251</v>
      </c>
      <c r="E369" s="72">
        <v>4</v>
      </c>
      <c r="F369" s="9"/>
      <c r="G369" s="98"/>
      <c r="H369" s="149"/>
      <c r="I369" s="95"/>
      <c r="J369" s="92"/>
      <c r="K369" s="140"/>
    </row>
    <row r="370" spans="1:11">
      <c r="A370" s="72">
        <v>5</v>
      </c>
      <c r="C370" s="9" t="s">
        <v>146</v>
      </c>
      <c r="E370" s="72">
        <v>5</v>
      </c>
      <c r="F370" s="9"/>
      <c r="G370" s="98"/>
      <c r="H370" s="149"/>
      <c r="I370" s="95"/>
      <c r="J370" s="92"/>
      <c r="K370" s="140"/>
    </row>
    <row r="371" spans="1:11">
      <c r="A371" s="72">
        <v>6</v>
      </c>
      <c r="C371" s="9" t="s">
        <v>147</v>
      </c>
      <c r="E371" s="72">
        <v>6</v>
      </c>
      <c r="F371" s="9"/>
      <c r="G371" s="98"/>
      <c r="H371" s="149"/>
      <c r="I371" s="95"/>
      <c r="J371" s="92"/>
      <c r="K371" s="140"/>
    </row>
    <row r="372" spans="1:11">
      <c r="A372" s="72">
        <v>7</v>
      </c>
      <c r="C372" s="9" t="s">
        <v>148</v>
      </c>
      <c r="E372" s="72">
        <v>7</v>
      </c>
      <c r="F372" s="9"/>
      <c r="G372" s="98"/>
      <c r="H372" s="149"/>
      <c r="I372" s="95"/>
      <c r="J372" s="92"/>
      <c r="K372" s="140"/>
    </row>
    <row r="373" spans="1:11">
      <c r="A373" s="72">
        <v>8</v>
      </c>
      <c r="C373" s="9" t="s">
        <v>149</v>
      </c>
      <c r="E373" s="72">
        <v>8</v>
      </c>
      <c r="F373" s="69"/>
      <c r="G373" s="19"/>
      <c r="H373" s="149"/>
      <c r="I373" s="95"/>
      <c r="J373" s="92"/>
      <c r="K373" s="140"/>
    </row>
    <row r="374" spans="1:11" ht="13.5">
      <c r="A374" s="72">
        <v>9</v>
      </c>
      <c r="C374" s="130" t="s">
        <v>250</v>
      </c>
      <c r="E374" s="72">
        <v>9</v>
      </c>
      <c r="F374" s="69"/>
      <c r="G374" s="19"/>
      <c r="H374" s="149"/>
      <c r="I374" s="95"/>
      <c r="J374" s="92"/>
      <c r="K374" s="140"/>
    </row>
    <row r="375" spans="1:11">
      <c r="A375" s="72">
        <v>10</v>
      </c>
      <c r="C375" s="9"/>
      <c r="E375" s="72">
        <v>10</v>
      </c>
      <c r="F375" s="69"/>
      <c r="G375" s="19"/>
      <c r="H375" s="242"/>
      <c r="I375" s="148"/>
      <c r="J375" s="148"/>
      <c r="K375" s="144"/>
    </row>
    <row r="376" spans="1:11">
      <c r="A376" s="72">
        <v>11</v>
      </c>
      <c r="C376" s="9"/>
      <c r="E376" s="72">
        <v>11</v>
      </c>
      <c r="F376" s="69"/>
      <c r="G376" s="19"/>
      <c r="H376" s="242"/>
      <c r="I376" s="69"/>
      <c r="J376" s="19"/>
      <c r="K376" s="141"/>
    </row>
    <row r="377" spans="1:11">
      <c r="A377" s="72">
        <v>12</v>
      </c>
      <c r="C377" s="9"/>
      <c r="E377" s="72">
        <v>12</v>
      </c>
      <c r="F377" s="69"/>
      <c r="G377" s="19"/>
      <c r="H377" s="243"/>
      <c r="I377" s="69"/>
      <c r="J377" s="19"/>
      <c r="K377" s="141"/>
    </row>
    <row r="378" spans="1:11">
      <c r="A378" s="72">
        <v>13</v>
      </c>
      <c r="C378" s="9"/>
      <c r="E378" s="72">
        <v>13</v>
      </c>
      <c r="F378" s="69"/>
      <c r="G378" s="19"/>
      <c r="H378" s="243"/>
      <c r="I378" s="69"/>
      <c r="J378" s="19"/>
      <c r="K378" s="141"/>
    </row>
    <row r="379" spans="1:11">
      <c r="A379" s="72">
        <v>14</v>
      </c>
      <c r="C379" s="9"/>
      <c r="E379" s="72">
        <v>14</v>
      </c>
      <c r="F379" s="69"/>
      <c r="G379" s="19"/>
      <c r="H379" s="243"/>
      <c r="I379" s="69"/>
      <c r="J379" s="19"/>
      <c r="K379" s="141"/>
    </row>
    <row r="380" spans="1:11">
      <c r="A380" s="72">
        <v>15</v>
      </c>
      <c r="E380" s="72">
        <v>15</v>
      </c>
      <c r="F380" s="9"/>
      <c r="G380" s="98"/>
      <c r="H380" s="136"/>
      <c r="I380" s="98"/>
      <c r="J380" s="98"/>
      <c r="K380" s="137"/>
    </row>
    <row r="381" spans="1:11">
      <c r="A381" s="72"/>
      <c r="C381" s="9"/>
      <c r="E381" s="72"/>
      <c r="F381" s="9"/>
      <c r="G381" s="98"/>
      <c r="H381" s="136"/>
      <c r="I381" s="98"/>
      <c r="J381" s="98"/>
      <c r="K381" s="137"/>
    </row>
    <row r="382" spans="1:11">
      <c r="A382" s="72">
        <v>16</v>
      </c>
      <c r="C382" s="9" t="s">
        <v>150</v>
      </c>
      <c r="E382" s="72">
        <v>16</v>
      </c>
      <c r="F382" s="9"/>
      <c r="G382" s="98"/>
      <c r="H382" s="136">
        <f>8803+0.4</f>
        <v>8803.4</v>
      </c>
      <c r="I382" s="98"/>
      <c r="J382" s="98"/>
      <c r="K382" s="137"/>
    </row>
    <row r="383" spans="1:11">
      <c r="A383" s="72">
        <v>17</v>
      </c>
      <c r="C383" s="9" t="s">
        <v>151</v>
      </c>
      <c r="E383" s="72">
        <v>17</v>
      </c>
      <c r="F383" s="9"/>
      <c r="G383" s="98"/>
      <c r="H383" s="136"/>
      <c r="I383" s="98"/>
      <c r="J383" s="98"/>
      <c r="K383" s="137"/>
    </row>
    <row r="384" spans="1:11">
      <c r="A384" s="72">
        <v>18</v>
      </c>
      <c r="C384" s="9" t="s">
        <v>152</v>
      </c>
      <c r="E384" s="72">
        <v>18</v>
      </c>
      <c r="F384" s="9"/>
      <c r="G384" s="98"/>
      <c r="H384" s="136">
        <f>659798+0.4</f>
        <v>659798.4</v>
      </c>
      <c r="I384" s="98"/>
      <c r="J384" s="98"/>
      <c r="K384" s="137"/>
    </row>
    <row r="385" spans="1:11">
      <c r="A385" s="72">
        <v>19</v>
      </c>
      <c r="C385" s="9" t="s">
        <v>38</v>
      </c>
      <c r="E385" s="72">
        <v>19</v>
      </c>
      <c r="F385" s="9"/>
      <c r="G385" s="98"/>
      <c r="H385" s="136"/>
      <c r="I385" s="98"/>
      <c r="J385" s="98"/>
      <c r="K385" s="137"/>
    </row>
    <row r="386" spans="1:11">
      <c r="A386" s="130">
        <v>20</v>
      </c>
      <c r="C386" s="9"/>
      <c r="E386" s="130">
        <v>20</v>
      </c>
      <c r="F386" s="69"/>
      <c r="G386" s="19"/>
      <c r="H386" s="243"/>
      <c r="I386" s="69"/>
      <c r="J386" s="19"/>
      <c r="K386" s="141"/>
    </row>
    <row r="387" spans="1:11">
      <c r="A387" s="130">
        <v>21</v>
      </c>
      <c r="C387" s="9"/>
      <c r="E387" s="130">
        <v>21</v>
      </c>
      <c r="F387" s="69"/>
      <c r="G387" s="19"/>
      <c r="H387" s="243"/>
      <c r="I387" s="69"/>
      <c r="J387" s="19"/>
      <c r="K387" s="141"/>
    </row>
    <row r="388" spans="1:11">
      <c r="A388" s="130">
        <v>22</v>
      </c>
      <c r="C388" s="9"/>
      <c r="E388" s="130">
        <v>22</v>
      </c>
      <c r="F388" s="69"/>
      <c r="G388" s="19"/>
      <c r="H388" s="243"/>
      <c r="I388" s="69"/>
      <c r="J388" s="19"/>
      <c r="K388" s="141"/>
    </row>
    <row r="389" spans="1:11">
      <c r="A389" s="130">
        <v>23</v>
      </c>
      <c r="C389" s="9"/>
      <c r="E389" s="130">
        <v>23</v>
      </c>
      <c r="F389" s="69"/>
      <c r="G389" s="19"/>
      <c r="H389" s="243"/>
      <c r="I389" s="69"/>
      <c r="J389" s="19"/>
      <c r="K389" s="141"/>
    </row>
    <row r="390" spans="1:11">
      <c r="A390" s="130">
        <v>24</v>
      </c>
      <c r="C390" s="9"/>
      <c r="E390" s="130">
        <v>24</v>
      </c>
      <c r="F390" s="69"/>
      <c r="G390" s="19"/>
      <c r="H390" s="243"/>
      <c r="I390" s="69"/>
      <c r="J390" s="19"/>
      <c r="K390" s="141"/>
    </row>
    <row r="391" spans="1:11">
      <c r="A391" s="72"/>
      <c r="C391" s="9"/>
      <c r="E391" s="72"/>
      <c r="F391" s="69" t="s">
        <v>6</v>
      </c>
      <c r="G391" s="19" t="s">
        <v>6</v>
      </c>
      <c r="H391" s="81"/>
      <c r="I391" s="69"/>
      <c r="J391" s="19"/>
      <c r="K391" s="20"/>
    </row>
    <row r="392" spans="1:11">
      <c r="A392" s="72">
        <v>25</v>
      </c>
      <c r="C392" s="8" t="s">
        <v>153</v>
      </c>
      <c r="E392" s="72">
        <v>25</v>
      </c>
      <c r="G392" s="92"/>
      <c r="H392" s="94">
        <f>SUM(H366:H390)</f>
        <v>11535041.800000001</v>
      </c>
      <c r="I392" s="95"/>
      <c r="J392" s="92"/>
      <c r="K392" s="95">
        <f>SUM(K366:K390)</f>
        <v>9990850</v>
      </c>
    </row>
    <row r="393" spans="1:11">
      <c r="A393" s="72"/>
      <c r="C393" s="8"/>
      <c r="E393" s="72"/>
      <c r="F393" s="69" t="s">
        <v>6</v>
      </c>
      <c r="G393" s="19" t="s">
        <v>6</v>
      </c>
      <c r="H393" s="81"/>
      <c r="I393" s="69"/>
      <c r="J393" s="19"/>
      <c r="K393" s="20"/>
    </row>
    <row r="394" spans="1:11" ht="13.5">
      <c r="A394" s="72">
        <v>26</v>
      </c>
      <c r="C394" s="8" t="s">
        <v>244</v>
      </c>
      <c r="E394" s="72">
        <v>26</v>
      </c>
      <c r="G394" s="92"/>
      <c r="H394" s="93">
        <v>1952975</v>
      </c>
      <c r="I394" s="95"/>
      <c r="J394" s="92"/>
      <c r="K394" s="92">
        <v>0</v>
      </c>
    </row>
    <row r="395" spans="1:11">
      <c r="A395" s="72">
        <v>27</v>
      </c>
      <c r="E395" s="72">
        <v>27</v>
      </c>
      <c r="G395" s="92"/>
      <c r="H395" s="93"/>
      <c r="I395" s="95"/>
      <c r="J395" s="92"/>
      <c r="K395" s="92"/>
    </row>
    <row r="396" spans="1:11">
      <c r="A396" s="72">
        <v>28</v>
      </c>
      <c r="E396" s="72">
        <v>28</v>
      </c>
      <c r="G396" s="95"/>
      <c r="H396" s="94"/>
      <c r="I396" s="95"/>
      <c r="J396" s="95"/>
      <c r="K396" s="95"/>
    </row>
    <row r="397" spans="1:11">
      <c r="A397" s="72">
        <v>29</v>
      </c>
      <c r="C397" s="130" t="s">
        <v>38</v>
      </c>
      <c r="E397" s="72">
        <v>29</v>
      </c>
      <c r="G397" s="95"/>
      <c r="H397" s="94"/>
      <c r="I397" s="95"/>
      <c r="J397" s="95"/>
      <c r="K397" s="95"/>
    </row>
    <row r="398" spans="1:11">
      <c r="A398" s="72"/>
      <c r="C398" s="73"/>
      <c r="E398" s="72"/>
      <c r="F398" s="69" t="s">
        <v>6</v>
      </c>
      <c r="G398" s="19" t="s">
        <v>6</v>
      </c>
      <c r="H398" s="81"/>
      <c r="I398" s="69"/>
      <c r="J398" s="19"/>
      <c r="K398" s="20"/>
    </row>
    <row r="399" spans="1:11">
      <c r="A399" s="72">
        <v>30</v>
      </c>
      <c r="C399" s="73" t="s">
        <v>154</v>
      </c>
      <c r="E399" s="72">
        <v>30</v>
      </c>
      <c r="G399" s="92"/>
      <c r="H399" s="94">
        <f>ROUND(SUM(H392:H397),0)</f>
        <v>13488017</v>
      </c>
      <c r="I399" s="95"/>
      <c r="J399" s="92"/>
      <c r="K399" s="95">
        <f>ROUND(SUM(K392:K397),0)</f>
        <v>9990850</v>
      </c>
    </row>
    <row r="400" spans="1:11">
      <c r="A400" s="75"/>
      <c r="C400" s="8"/>
      <c r="E400" s="34"/>
      <c r="F400" s="69" t="s">
        <v>6</v>
      </c>
      <c r="G400" s="19" t="s">
        <v>6</v>
      </c>
      <c r="H400" s="81" t="s">
        <v>6</v>
      </c>
      <c r="I400" s="69" t="s">
        <v>6</v>
      </c>
      <c r="J400" s="19" t="s">
        <v>6</v>
      </c>
      <c r="K400" s="20" t="s">
        <v>6</v>
      </c>
    </row>
    <row r="401" spans="1:11" ht="13.5">
      <c r="C401" s="130" t="s">
        <v>253</v>
      </c>
      <c r="F401" s="69"/>
      <c r="G401" s="19"/>
      <c r="H401" s="231"/>
      <c r="I401" s="69"/>
      <c r="J401" s="19"/>
      <c r="K401" s="39"/>
    </row>
    <row r="402" spans="1:11" ht="13.5">
      <c r="C402" s="130" t="s">
        <v>252</v>
      </c>
      <c r="F402" s="69"/>
      <c r="G402" s="19"/>
      <c r="H402" s="231"/>
      <c r="I402" s="69"/>
      <c r="J402" s="19"/>
      <c r="K402" s="39"/>
    </row>
    <row r="403" spans="1:11" ht="13.5">
      <c r="C403" s="130" t="s">
        <v>241</v>
      </c>
      <c r="F403" s="69"/>
      <c r="G403" s="19"/>
      <c r="H403" s="231"/>
      <c r="I403" s="69"/>
      <c r="J403" s="19"/>
      <c r="K403" s="39"/>
    </row>
    <row r="404" spans="1:11">
      <c r="C404" s="130" t="s">
        <v>155</v>
      </c>
      <c r="F404" s="69"/>
      <c r="G404" s="19"/>
      <c r="H404" s="231"/>
      <c r="I404" s="69"/>
      <c r="J404" s="19"/>
      <c r="K404" s="39"/>
    </row>
    <row r="405" spans="1:11" ht="13.5">
      <c r="C405" s="130" t="s">
        <v>242</v>
      </c>
      <c r="F405" s="69"/>
      <c r="G405" s="19"/>
      <c r="H405" s="231"/>
      <c r="I405" s="69"/>
      <c r="J405" s="19"/>
      <c r="K405" s="39"/>
    </row>
    <row r="406" spans="1:11">
      <c r="C406" s="130" t="s">
        <v>156</v>
      </c>
      <c r="F406" s="69"/>
      <c r="G406" s="19"/>
      <c r="H406" s="231"/>
      <c r="I406" s="69"/>
      <c r="J406" s="19"/>
      <c r="K406" s="39"/>
    </row>
    <row r="407" spans="1:11" ht="13.5">
      <c r="C407" s="130" t="s">
        <v>243</v>
      </c>
      <c r="F407" s="69"/>
      <c r="G407" s="19"/>
      <c r="H407" s="231"/>
      <c r="I407" s="69"/>
      <c r="J407" s="19"/>
      <c r="K407" s="39"/>
    </row>
    <row r="408" spans="1:11">
      <c r="A408" s="75"/>
      <c r="C408" s="130" t="s">
        <v>239</v>
      </c>
      <c r="E408" s="34"/>
      <c r="F408" s="69"/>
      <c r="G408" s="19"/>
      <c r="H408" s="81"/>
      <c r="I408" s="69"/>
      <c r="J408" s="19"/>
      <c r="K408" s="20"/>
    </row>
    <row r="409" spans="1:11" ht="13.5" customHeight="1"/>
    <row r="410" spans="1:11">
      <c r="A410" s="15" t="str">
        <f>$A$83</f>
        <v xml:space="preserve">Institution No.:  </v>
      </c>
      <c r="B410" s="35"/>
      <c r="C410" s="35"/>
      <c r="D410" s="35"/>
      <c r="E410" s="36"/>
      <c r="F410" s="35"/>
      <c r="G410" s="37"/>
      <c r="H410" s="230"/>
      <c r="I410" s="35"/>
      <c r="J410" s="37"/>
      <c r="K410" s="14" t="s">
        <v>258</v>
      </c>
    </row>
    <row r="411" spans="1:11">
      <c r="A411" s="35"/>
      <c r="B411" s="35"/>
      <c r="C411" s="35"/>
      <c r="D411" s="57" t="s">
        <v>261</v>
      </c>
      <c r="E411" s="36"/>
      <c r="F411" s="35"/>
      <c r="G411" s="37"/>
      <c r="H411" s="230"/>
      <c r="I411" s="35"/>
      <c r="J411" s="37"/>
      <c r="K411" s="38"/>
    </row>
    <row r="412" spans="1:11" s="35" customFormat="1">
      <c r="A412" s="15" t="str">
        <f>$A$42</f>
        <v xml:space="preserve">NAME: </v>
      </c>
      <c r="B412" s="130"/>
      <c r="C412" s="130" t="str">
        <f>$D$20</f>
        <v>University of Colorado</v>
      </c>
      <c r="D412" s="130"/>
      <c r="E412" s="130"/>
      <c r="F412" s="71"/>
      <c r="G412" s="65"/>
      <c r="H412" s="231"/>
      <c r="I412" s="130"/>
      <c r="J412" s="13"/>
      <c r="K412" s="17" t="str">
        <f>$K$3</f>
        <v>Due Date: October 08, 2018</v>
      </c>
    </row>
    <row r="413" spans="1:11" ht="12.75" customHeight="1">
      <c r="A413" s="18" t="s">
        <v>6</v>
      </c>
      <c r="B413" s="18" t="s">
        <v>6</v>
      </c>
      <c r="C413" s="18" t="s">
        <v>6</v>
      </c>
      <c r="D413" s="18" t="s">
        <v>6</v>
      </c>
      <c r="E413" s="18" t="s">
        <v>6</v>
      </c>
      <c r="F413" s="18" t="s">
        <v>6</v>
      </c>
      <c r="G413" s="19" t="s">
        <v>6</v>
      </c>
      <c r="H413" s="81" t="s">
        <v>6</v>
      </c>
      <c r="I413" s="18" t="s">
        <v>6</v>
      </c>
      <c r="J413" s="19" t="s">
        <v>6</v>
      </c>
      <c r="K413" s="20" t="s">
        <v>6</v>
      </c>
    </row>
    <row r="414" spans="1:11">
      <c r="A414" s="21" t="s">
        <v>7</v>
      </c>
      <c r="E414" s="21" t="s">
        <v>7</v>
      </c>
      <c r="G414" s="23"/>
      <c r="H414" s="215" t="str">
        <f>H362</f>
        <v>2017-18</v>
      </c>
      <c r="I414" s="22"/>
      <c r="J414" s="23"/>
      <c r="K414" s="24" t="str">
        <f>K362</f>
        <v>2018-19</v>
      </c>
    </row>
    <row r="415" spans="1:11">
      <c r="A415" s="21" t="s">
        <v>9</v>
      </c>
      <c r="C415" s="25" t="s">
        <v>51</v>
      </c>
      <c r="E415" s="21" t="s">
        <v>9</v>
      </c>
      <c r="G415" s="13"/>
      <c r="H415" s="215" t="s">
        <v>12</v>
      </c>
      <c r="J415" s="13"/>
      <c r="K415" s="24" t="s">
        <v>13</v>
      </c>
    </row>
    <row r="416" spans="1:11">
      <c r="A416" s="18" t="s">
        <v>6</v>
      </c>
      <c r="B416" s="18" t="s">
        <v>6</v>
      </c>
      <c r="C416" s="18" t="s">
        <v>6</v>
      </c>
      <c r="D416" s="18" t="s">
        <v>6</v>
      </c>
      <c r="E416" s="18" t="s">
        <v>6</v>
      </c>
      <c r="F416" s="18" t="s">
        <v>6</v>
      </c>
      <c r="G416" s="19" t="s">
        <v>6</v>
      </c>
      <c r="H416" s="81" t="s">
        <v>6</v>
      </c>
      <c r="I416" s="18" t="s">
        <v>6</v>
      </c>
      <c r="J416" s="19" t="s">
        <v>6</v>
      </c>
      <c r="K416" s="20" t="s">
        <v>6</v>
      </c>
    </row>
    <row r="417" spans="1:11">
      <c r="A417" s="72"/>
      <c r="C417" s="30" t="s">
        <v>260</v>
      </c>
      <c r="E417" s="72"/>
      <c r="G417" s="92"/>
      <c r="H417" s="93"/>
      <c r="I417" s="95"/>
      <c r="J417" s="92"/>
      <c r="K417" s="92"/>
    </row>
    <row r="418" spans="1:11">
      <c r="A418" s="72">
        <v>1</v>
      </c>
      <c r="C418" s="8" t="s">
        <v>259</v>
      </c>
      <c r="E418" s="72">
        <v>1</v>
      </c>
      <c r="G418" s="92"/>
      <c r="H418" s="149"/>
      <c r="I418" s="95"/>
      <c r="J418" s="92"/>
      <c r="K418" s="140"/>
    </row>
    <row r="419" spans="1:11">
      <c r="A419" s="72">
        <v>2</v>
      </c>
      <c r="C419" s="9"/>
      <c r="E419" s="72">
        <v>2</v>
      </c>
      <c r="F419" s="9"/>
      <c r="G419" s="98"/>
      <c r="H419" s="136"/>
      <c r="I419" s="98"/>
      <c r="J419" s="98"/>
      <c r="K419" s="137"/>
    </row>
    <row r="420" spans="1:11">
      <c r="A420" s="72">
        <v>3</v>
      </c>
      <c r="C420" s="9"/>
      <c r="E420" s="72">
        <v>3</v>
      </c>
      <c r="F420" s="9"/>
      <c r="G420" s="98"/>
      <c r="H420" s="136"/>
      <c r="I420" s="98"/>
      <c r="J420" s="98"/>
      <c r="K420" s="137"/>
    </row>
    <row r="421" spans="1:11">
      <c r="A421" s="72">
        <v>4</v>
      </c>
      <c r="C421" s="9"/>
      <c r="E421" s="72">
        <v>4</v>
      </c>
      <c r="F421" s="9"/>
      <c r="G421" s="98"/>
      <c r="H421" s="136"/>
      <c r="I421" s="98"/>
      <c r="J421" s="98"/>
      <c r="K421" s="137"/>
    </row>
    <row r="422" spans="1:11">
      <c r="A422" s="72">
        <v>5</v>
      </c>
      <c r="C422" s="9"/>
      <c r="E422" s="72">
        <v>5</v>
      </c>
      <c r="F422" s="9"/>
      <c r="G422" s="98"/>
      <c r="H422" s="136"/>
      <c r="I422" s="98"/>
      <c r="J422" s="98"/>
      <c r="K422" s="137"/>
    </row>
    <row r="423" spans="1:11">
      <c r="A423" s="72">
        <v>6</v>
      </c>
      <c r="C423" s="9"/>
      <c r="E423" s="72">
        <v>6</v>
      </c>
      <c r="F423" s="9"/>
      <c r="G423" s="98"/>
      <c r="H423" s="136"/>
      <c r="I423" s="98"/>
      <c r="J423" s="98"/>
      <c r="K423" s="137"/>
    </row>
    <row r="424" spans="1:11">
      <c r="A424" s="72">
        <v>7</v>
      </c>
      <c r="C424" s="9"/>
      <c r="E424" s="72">
        <v>7</v>
      </c>
      <c r="F424" s="9"/>
      <c r="G424" s="98"/>
      <c r="H424" s="136"/>
      <c r="I424" s="98"/>
      <c r="J424" s="98"/>
      <c r="K424" s="137"/>
    </row>
    <row r="425" spans="1:11">
      <c r="A425" s="72">
        <v>8</v>
      </c>
      <c r="C425" s="9"/>
      <c r="E425" s="72">
        <v>8</v>
      </c>
      <c r="F425" s="69"/>
      <c r="G425" s="19"/>
      <c r="H425" s="243"/>
      <c r="I425" s="69"/>
      <c r="J425" s="19"/>
      <c r="K425" s="141"/>
    </row>
    <row r="426" spans="1:11">
      <c r="A426" s="72">
        <v>9</v>
      </c>
      <c r="E426" s="72">
        <v>9</v>
      </c>
      <c r="F426" s="69"/>
      <c r="G426" s="19"/>
      <c r="H426" s="243"/>
      <c r="I426" s="69"/>
      <c r="J426" s="19"/>
      <c r="K426" s="141"/>
    </row>
    <row r="427" spans="1:11">
      <c r="A427" s="72">
        <v>10</v>
      </c>
      <c r="C427" s="9"/>
      <c r="E427" s="72">
        <v>10</v>
      </c>
      <c r="F427" s="69"/>
      <c r="G427" s="19"/>
      <c r="H427" s="243"/>
      <c r="I427" s="69"/>
      <c r="J427" s="19"/>
      <c r="K427" s="141"/>
    </row>
    <row r="428" spans="1:11">
      <c r="A428" s="72">
        <v>11</v>
      </c>
      <c r="C428" s="9"/>
      <c r="E428" s="72">
        <v>11</v>
      </c>
      <c r="F428" s="69"/>
      <c r="G428" s="19"/>
      <c r="H428" s="243"/>
      <c r="I428" s="69"/>
      <c r="J428" s="19"/>
      <c r="K428" s="141"/>
    </row>
    <row r="429" spans="1:11">
      <c r="A429" s="72">
        <v>12</v>
      </c>
      <c r="C429" s="9"/>
      <c r="E429" s="72">
        <v>12</v>
      </c>
      <c r="F429" s="69"/>
      <c r="G429" s="19"/>
      <c r="H429" s="243"/>
      <c r="I429" s="69"/>
      <c r="J429" s="19"/>
      <c r="K429" s="141"/>
    </row>
    <row r="430" spans="1:11">
      <c r="A430" s="72">
        <v>13</v>
      </c>
      <c r="C430" s="9"/>
      <c r="E430" s="72">
        <v>13</v>
      </c>
      <c r="F430" s="69"/>
      <c r="G430" s="19"/>
      <c r="H430" s="243"/>
      <c r="I430" s="69"/>
      <c r="J430" s="19"/>
      <c r="K430" s="141"/>
    </row>
    <row r="431" spans="1:11">
      <c r="A431" s="72">
        <v>14</v>
      </c>
      <c r="C431" s="9"/>
      <c r="E431" s="72">
        <v>14</v>
      </c>
      <c r="F431" s="69"/>
      <c r="G431" s="19"/>
      <c r="H431" s="243"/>
      <c r="I431" s="69"/>
      <c r="J431" s="19"/>
      <c r="K431" s="141"/>
    </row>
    <row r="432" spans="1:11">
      <c r="A432" s="72">
        <v>15</v>
      </c>
      <c r="E432" s="72">
        <v>15</v>
      </c>
      <c r="F432" s="9"/>
      <c r="G432" s="98"/>
      <c r="H432" s="136"/>
      <c r="I432" s="98"/>
      <c r="J432" s="98"/>
      <c r="K432" s="137"/>
    </row>
    <row r="433" spans="1:11">
      <c r="A433" s="72"/>
      <c r="C433" s="9"/>
      <c r="E433" s="72"/>
      <c r="F433" s="9"/>
      <c r="G433" s="98"/>
      <c r="H433" s="136"/>
      <c r="I433" s="98"/>
      <c r="J433" s="98"/>
      <c r="K433" s="137"/>
    </row>
    <row r="434" spans="1:11">
      <c r="A434" s="72">
        <v>16</v>
      </c>
      <c r="C434" s="9"/>
      <c r="E434" s="72">
        <v>16</v>
      </c>
      <c r="F434" s="9"/>
      <c r="G434" s="98"/>
      <c r="H434" s="136"/>
      <c r="I434" s="98"/>
      <c r="J434" s="98"/>
      <c r="K434" s="137"/>
    </row>
    <row r="435" spans="1:11">
      <c r="A435" s="72">
        <v>17</v>
      </c>
      <c r="C435" s="9"/>
      <c r="E435" s="72">
        <v>17</v>
      </c>
      <c r="F435" s="9"/>
      <c r="G435" s="98"/>
      <c r="H435" s="136"/>
      <c r="I435" s="98"/>
      <c r="J435" s="98"/>
      <c r="K435" s="137"/>
    </row>
    <row r="436" spans="1:11">
      <c r="A436" s="72">
        <v>18</v>
      </c>
      <c r="C436" s="9"/>
      <c r="E436" s="72">
        <v>18</v>
      </c>
      <c r="F436" s="9"/>
      <c r="G436" s="98"/>
      <c r="H436" s="136"/>
      <c r="I436" s="98"/>
      <c r="J436" s="98"/>
      <c r="K436" s="137"/>
    </row>
    <row r="437" spans="1:11">
      <c r="A437" s="72">
        <v>19</v>
      </c>
      <c r="C437" s="9" t="s">
        <v>38</v>
      </c>
      <c r="E437" s="72">
        <v>19</v>
      </c>
      <c r="F437" s="9"/>
      <c r="G437" s="98"/>
      <c r="H437" s="136"/>
      <c r="I437" s="98"/>
      <c r="J437" s="98"/>
      <c r="K437" s="137"/>
    </row>
    <row r="438" spans="1:11">
      <c r="A438" s="130">
        <v>20</v>
      </c>
      <c r="C438" s="9"/>
      <c r="E438" s="130">
        <v>20</v>
      </c>
      <c r="F438" s="69"/>
      <c r="G438" s="19"/>
      <c r="H438" s="243"/>
      <c r="I438" s="69"/>
      <c r="J438" s="19"/>
      <c r="K438" s="141"/>
    </row>
    <row r="439" spans="1:11">
      <c r="A439" s="130">
        <v>21</v>
      </c>
      <c r="C439" s="9"/>
      <c r="E439" s="130">
        <v>21</v>
      </c>
      <c r="F439" s="69"/>
      <c r="G439" s="19"/>
      <c r="H439" s="243"/>
      <c r="I439" s="69"/>
      <c r="J439" s="19"/>
      <c r="K439" s="141"/>
    </row>
    <row r="440" spans="1:11">
      <c r="A440" s="130">
        <v>22</v>
      </c>
      <c r="C440" s="9"/>
      <c r="E440" s="130">
        <v>22</v>
      </c>
      <c r="F440" s="69"/>
      <c r="G440" s="19"/>
      <c r="H440" s="243"/>
      <c r="I440" s="69"/>
      <c r="J440" s="19"/>
      <c r="K440" s="141"/>
    </row>
    <row r="441" spans="1:11">
      <c r="A441" s="130">
        <v>23</v>
      </c>
      <c r="C441" s="9"/>
      <c r="E441" s="130">
        <v>23</v>
      </c>
      <c r="F441" s="69"/>
      <c r="G441" s="19"/>
      <c r="H441" s="243"/>
      <c r="I441" s="69"/>
      <c r="J441" s="19"/>
      <c r="K441" s="141"/>
    </row>
    <row r="442" spans="1:11">
      <c r="A442" s="130">
        <v>24</v>
      </c>
      <c r="C442" s="9"/>
      <c r="E442" s="130">
        <v>24</v>
      </c>
      <c r="F442" s="69"/>
      <c r="G442" s="19"/>
      <c r="H442" s="243"/>
      <c r="I442" s="69"/>
      <c r="J442" s="19"/>
      <c r="K442" s="141"/>
    </row>
    <row r="443" spans="1:11">
      <c r="A443" s="72"/>
      <c r="C443" s="9"/>
      <c r="E443" s="72"/>
      <c r="F443" s="69" t="s">
        <v>6</v>
      </c>
      <c r="G443" s="19" t="s">
        <v>6</v>
      </c>
      <c r="H443" s="81"/>
      <c r="I443" s="69"/>
      <c r="J443" s="19"/>
      <c r="K443" s="20"/>
    </row>
    <row r="444" spans="1:11">
      <c r="A444" s="72">
        <v>25</v>
      </c>
      <c r="C444" s="8"/>
      <c r="E444" s="72">
        <v>25</v>
      </c>
      <c r="G444" s="92"/>
      <c r="H444" s="94">
        <f>SUM(H418:H442)</f>
        <v>0</v>
      </c>
      <c r="I444" s="95"/>
      <c r="J444" s="92"/>
      <c r="K444" s="95">
        <f>SUM(K418:K442)</f>
        <v>0</v>
      </c>
    </row>
    <row r="445" spans="1:11">
      <c r="A445" s="72"/>
      <c r="C445" s="8"/>
      <c r="E445" s="72"/>
      <c r="F445" s="69" t="s">
        <v>6</v>
      </c>
      <c r="G445" s="19" t="s">
        <v>6</v>
      </c>
      <c r="H445" s="81"/>
      <c r="I445" s="69"/>
      <c r="J445" s="19"/>
      <c r="K445" s="20"/>
    </row>
    <row r="446" spans="1:11">
      <c r="A446" s="72">
        <v>26</v>
      </c>
      <c r="C446" s="8"/>
      <c r="E446" s="72">
        <v>26</v>
      </c>
      <c r="G446" s="92"/>
      <c r="H446" s="93">
        <v>0</v>
      </c>
      <c r="I446" s="95"/>
      <c r="J446" s="92"/>
      <c r="K446" s="92">
        <v>0</v>
      </c>
    </row>
    <row r="447" spans="1:11">
      <c r="A447" s="72">
        <v>27</v>
      </c>
      <c r="E447" s="72">
        <v>27</v>
      </c>
      <c r="G447" s="92"/>
      <c r="H447" s="93"/>
      <c r="I447" s="95"/>
      <c r="J447" s="92"/>
      <c r="K447" s="92"/>
    </row>
    <row r="448" spans="1:11">
      <c r="A448" s="72">
        <v>28</v>
      </c>
      <c r="E448" s="72">
        <v>28</v>
      </c>
      <c r="G448" s="95"/>
      <c r="H448" s="94"/>
      <c r="I448" s="95"/>
      <c r="J448" s="95"/>
      <c r="K448" s="95"/>
    </row>
    <row r="449" spans="1:11">
      <c r="A449" s="72">
        <v>29</v>
      </c>
      <c r="C449" s="130" t="s">
        <v>38</v>
      </c>
      <c r="E449" s="72">
        <v>29</v>
      </c>
      <c r="G449" s="95"/>
      <c r="H449" s="94"/>
      <c r="I449" s="95"/>
      <c r="J449" s="95"/>
      <c r="K449" s="95"/>
    </row>
    <row r="450" spans="1:11" s="35" customFormat="1">
      <c r="A450" s="72"/>
      <c r="B450" s="130"/>
      <c r="C450" s="73"/>
      <c r="D450" s="130"/>
      <c r="E450" s="72"/>
      <c r="F450" s="69" t="s">
        <v>6</v>
      </c>
      <c r="G450" s="19" t="s">
        <v>6</v>
      </c>
      <c r="H450" s="81"/>
      <c r="I450" s="69"/>
      <c r="J450" s="19"/>
      <c r="K450" s="20"/>
    </row>
    <row r="451" spans="1:11" s="35" customFormat="1">
      <c r="A451" s="72">
        <v>30</v>
      </c>
      <c r="B451" s="130"/>
      <c r="C451" s="73" t="s">
        <v>262</v>
      </c>
      <c r="D451" s="130"/>
      <c r="E451" s="72">
        <v>30</v>
      </c>
      <c r="F451" s="130"/>
      <c r="G451" s="92"/>
      <c r="H451" s="94"/>
      <c r="I451" s="95"/>
      <c r="J451" s="92"/>
      <c r="K451" s="95">
        <f>SUM(K444:K449)</f>
        <v>0</v>
      </c>
    </row>
    <row r="452" spans="1:11">
      <c r="A452" s="75"/>
      <c r="C452" s="8"/>
      <c r="E452" s="34"/>
      <c r="F452" s="69" t="s">
        <v>6</v>
      </c>
      <c r="G452" s="19" t="s">
        <v>6</v>
      </c>
      <c r="H452" s="81" t="s">
        <v>6</v>
      </c>
      <c r="I452" s="69" t="s">
        <v>6</v>
      </c>
      <c r="J452" s="19" t="s">
        <v>6</v>
      </c>
      <c r="K452" s="20" t="s">
        <v>6</v>
      </c>
    </row>
    <row r="453" spans="1:11">
      <c r="F453" s="69"/>
      <c r="G453" s="19"/>
      <c r="H453" s="231"/>
      <c r="I453" s="69"/>
      <c r="J453" s="19"/>
      <c r="K453" s="39"/>
    </row>
    <row r="454" spans="1:11">
      <c r="F454" s="69"/>
      <c r="G454" s="19"/>
      <c r="H454" s="231"/>
      <c r="I454" s="69"/>
      <c r="J454" s="19"/>
      <c r="K454" s="39"/>
    </row>
    <row r="455" spans="1:11">
      <c r="C455" s="130" t="s">
        <v>38</v>
      </c>
      <c r="F455" s="69"/>
      <c r="G455" s="19"/>
      <c r="H455" s="231"/>
      <c r="I455" s="69"/>
      <c r="J455" s="19"/>
      <c r="K455" s="39"/>
    </row>
    <row r="456" spans="1:11">
      <c r="F456" s="69"/>
      <c r="G456" s="19"/>
      <c r="H456" s="231"/>
      <c r="I456" s="69"/>
      <c r="J456" s="19"/>
      <c r="K456" s="39"/>
    </row>
    <row r="457" spans="1:11">
      <c r="C457" s="130" t="s">
        <v>38</v>
      </c>
      <c r="F457" s="69"/>
      <c r="G457" s="19"/>
      <c r="H457" s="231"/>
      <c r="I457" s="69"/>
      <c r="J457" s="19"/>
      <c r="K457" s="39"/>
    </row>
    <row r="458" spans="1:11">
      <c r="F458" s="69"/>
      <c r="G458" s="19"/>
      <c r="H458" s="231"/>
      <c r="I458" s="69"/>
      <c r="J458" s="19"/>
      <c r="K458" s="39"/>
    </row>
    <row r="459" spans="1:11">
      <c r="F459" s="69"/>
      <c r="G459" s="19"/>
      <c r="H459" s="231"/>
      <c r="I459" s="69"/>
      <c r="J459" s="19"/>
      <c r="K459" s="39"/>
    </row>
    <row r="460" spans="1:11">
      <c r="A460" s="75"/>
      <c r="E460" s="34"/>
      <c r="F460" s="69"/>
      <c r="G460" s="19"/>
      <c r="H460" s="81"/>
      <c r="I460" s="69"/>
      <c r="J460" s="19"/>
      <c r="K460" s="20"/>
    </row>
    <row r="463" spans="1:11">
      <c r="A463" s="15" t="str">
        <f>$A$83</f>
        <v xml:space="preserve">Institution No.:  </v>
      </c>
      <c r="B463" s="35"/>
      <c r="C463" s="35"/>
      <c r="D463" s="35"/>
      <c r="E463" s="36"/>
      <c r="F463" s="35"/>
      <c r="G463" s="37"/>
      <c r="H463" s="230"/>
      <c r="I463" s="35"/>
      <c r="J463" s="37"/>
      <c r="K463" s="14" t="s">
        <v>157</v>
      </c>
    </row>
    <row r="464" spans="1:11">
      <c r="A464" s="261" t="s">
        <v>158</v>
      </c>
      <c r="B464" s="261"/>
      <c r="C464" s="261"/>
      <c r="D464" s="261"/>
      <c r="E464" s="261"/>
      <c r="F464" s="261"/>
      <c r="G464" s="261"/>
      <c r="H464" s="261"/>
      <c r="I464" s="261"/>
      <c r="J464" s="261"/>
      <c r="K464" s="261"/>
    </row>
    <row r="465" spans="1:11">
      <c r="A465" s="15" t="str">
        <f>$A$42</f>
        <v xml:space="preserve">NAME: </v>
      </c>
      <c r="C465" s="130" t="str">
        <f>$D$20</f>
        <v>University of Colorado</v>
      </c>
      <c r="H465" s="231"/>
      <c r="J465" s="13"/>
      <c r="K465" s="17" t="str">
        <f>$K$3</f>
        <v>Due Date: October 08, 2018</v>
      </c>
    </row>
    <row r="466" spans="1:11">
      <c r="A466" s="18" t="s">
        <v>6</v>
      </c>
      <c r="B466" s="18" t="s">
        <v>6</v>
      </c>
      <c r="C466" s="18" t="s">
        <v>6</v>
      </c>
      <c r="D466" s="18" t="s">
        <v>6</v>
      </c>
      <c r="E466" s="18" t="s">
        <v>6</v>
      </c>
      <c r="F466" s="18" t="s">
        <v>6</v>
      </c>
      <c r="G466" s="19" t="s">
        <v>6</v>
      </c>
      <c r="H466" s="81" t="s">
        <v>6</v>
      </c>
      <c r="I466" s="18" t="s">
        <v>6</v>
      </c>
      <c r="J466" s="19" t="s">
        <v>6</v>
      </c>
      <c r="K466" s="20" t="s">
        <v>6</v>
      </c>
    </row>
    <row r="467" spans="1:11">
      <c r="A467" s="21" t="s">
        <v>7</v>
      </c>
      <c r="E467" s="21" t="s">
        <v>7</v>
      </c>
      <c r="F467" s="22"/>
      <c r="G467" s="23"/>
      <c r="H467" s="215" t="str">
        <f>H362</f>
        <v>2017-18</v>
      </c>
      <c r="I467" s="22"/>
      <c r="J467" s="23"/>
      <c r="K467" s="24" t="str">
        <f>K362</f>
        <v>2018-19</v>
      </c>
    </row>
    <row r="468" spans="1:11">
      <c r="A468" s="21" t="s">
        <v>9</v>
      </c>
      <c r="C468" s="25" t="s">
        <v>51</v>
      </c>
      <c r="E468" s="21" t="s">
        <v>9</v>
      </c>
      <c r="F468" s="22"/>
      <c r="G468" s="23"/>
      <c r="H468" s="215" t="s">
        <v>12</v>
      </c>
      <c r="I468" s="22"/>
      <c r="J468" s="23"/>
      <c r="K468" s="24" t="s">
        <v>13</v>
      </c>
    </row>
    <row r="469" spans="1:11">
      <c r="A469" s="18" t="s">
        <v>6</v>
      </c>
      <c r="B469" s="18" t="s">
        <v>6</v>
      </c>
      <c r="C469" s="18" t="s">
        <v>6</v>
      </c>
      <c r="D469" s="18" t="s">
        <v>6</v>
      </c>
      <c r="E469" s="18" t="s">
        <v>6</v>
      </c>
      <c r="F469" s="18" t="s">
        <v>6</v>
      </c>
      <c r="G469" s="19" t="s">
        <v>6</v>
      </c>
      <c r="H469" s="81" t="s">
        <v>6</v>
      </c>
      <c r="I469" s="18" t="s">
        <v>6</v>
      </c>
      <c r="J469" s="19" t="s">
        <v>6</v>
      </c>
      <c r="K469" s="20" t="s">
        <v>6</v>
      </c>
    </row>
    <row r="470" spans="1:11">
      <c r="A470" s="76">
        <v>1</v>
      </c>
      <c r="C470" s="8" t="s">
        <v>159</v>
      </c>
      <c r="E470" s="76">
        <v>1</v>
      </c>
      <c r="F470" s="9"/>
      <c r="G470" s="10"/>
      <c r="H470" s="244"/>
      <c r="I470" s="9"/>
      <c r="J470" s="10"/>
      <c r="K470" s="142"/>
    </row>
    <row r="471" spans="1:11">
      <c r="A471" s="76">
        <f t="shared" ref="A471:A493" si="2">(A470+1)</f>
        <v>2</v>
      </c>
      <c r="C471" s="8" t="s">
        <v>160</v>
      </c>
      <c r="E471" s="76">
        <f t="shared" ref="E471:E493" si="3">(E470+1)</f>
        <v>2</v>
      </c>
      <c r="F471" s="9"/>
      <c r="G471" s="101"/>
      <c r="H471" s="245"/>
      <c r="I471" s="101"/>
      <c r="J471" s="101"/>
      <c r="K471" s="142"/>
    </row>
    <row r="472" spans="1:11">
      <c r="A472" s="76">
        <f t="shared" si="2"/>
        <v>3</v>
      </c>
      <c r="C472" s="8"/>
      <c r="E472" s="76">
        <f t="shared" si="3"/>
        <v>3</v>
      </c>
      <c r="F472" s="9"/>
      <c r="G472" s="101"/>
      <c r="H472" s="245"/>
      <c r="I472" s="101"/>
      <c r="J472" s="101"/>
      <c r="K472" s="142"/>
    </row>
    <row r="473" spans="1:11">
      <c r="A473" s="76">
        <f t="shared" si="2"/>
        <v>4</v>
      </c>
      <c r="C473" s="8"/>
      <c r="E473" s="76">
        <f t="shared" si="3"/>
        <v>4</v>
      </c>
      <c r="F473" s="9"/>
      <c r="G473" s="101"/>
      <c r="H473" s="245"/>
      <c r="I473" s="101"/>
      <c r="J473" s="101"/>
      <c r="K473" s="142"/>
    </row>
    <row r="474" spans="1:11">
      <c r="A474" s="76">
        <f>(A473+1)</f>
        <v>5</v>
      </c>
      <c r="C474" s="9"/>
      <c r="E474" s="76">
        <f>(E473+1)</f>
        <v>5</v>
      </c>
      <c r="F474" s="9"/>
      <c r="G474" s="101"/>
      <c r="H474" s="245"/>
      <c r="I474" s="101"/>
      <c r="J474" s="101"/>
      <c r="K474" s="142"/>
    </row>
    <row r="475" spans="1:11">
      <c r="A475" s="76">
        <f t="shared" si="2"/>
        <v>6</v>
      </c>
      <c r="C475" s="9"/>
      <c r="E475" s="76">
        <f t="shared" si="3"/>
        <v>6</v>
      </c>
      <c r="F475" s="9"/>
      <c r="G475" s="101"/>
      <c r="H475" s="245"/>
      <c r="I475" s="101"/>
      <c r="J475" s="101"/>
      <c r="K475" s="142"/>
    </row>
    <row r="476" spans="1:11" ht="12" customHeight="1">
      <c r="A476" s="76">
        <f>(A475+1)</f>
        <v>7</v>
      </c>
      <c r="C476" s="8"/>
      <c r="E476" s="76">
        <f>(E475+1)</f>
        <v>7</v>
      </c>
      <c r="F476" s="9"/>
      <c r="G476" s="101"/>
      <c r="H476" s="245"/>
      <c r="I476" s="101"/>
      <c r="J476" s="101"/>
      <c r="K476" s="142"/>
    </row>
    <row r="477" spans="1:11" s="80" customFormat="1" ht="12" customHeight="1">
      <c r="A477" s="76">
        <f>(A476+1)</f>
        <v>8</v>
      </c>
      <c r="B477" s="130"/>
      <c r="C477" s="9"/>
      <c r="D477" s="130"/>
      <c r="E477" s="76">
        <f>(E476+1)</f>
        <v>8</v>
      </c>
      <c r="F477" s="9"/>
      <c r="G477" s="101"/>
      <c r="H477" s="245"/>
      <c r="I477" s="101"/>
      <c r="J477" s="101"/>
      <c r="K477" s="142"/>
    </row>
    <row r="478" spans="1:11">
      <c r="A478" s="76">
        <f t="shared" si="2"/>
        <v>9</v>
      </c>
      <c r="C478" s="9"/>
      <c r="E478" s="76">
        <f t="shared" si="3"/>
        <v>9</v>
      </c>
      <c r="F478" s="9"/>
      <c r="G478" s="101"/>
      <c r="H478" s="245"/>
      <c r="I478" s="101"/>
      <c r="J478" s="101"/>
      <c r="K478" s="142"/>
    </row>
    <row r="479" spans="1:11">
      <c r="A479" s="76">
        <f t="shared" si="2"/>
        <v>10</v>
      </c>
      <c r="E479" s="76">
        <f t="shared" si="3"/>
        <v>10</v>
      </c>
      <c r="F479" s="9"/>
      <c r="G479" s="101"/>
      <c r="H479" s="245"/>
      <c r="I479" s="101"/>
      <c r="J479" s="101"/>
      <c r="K479" s="142"/>
    </row>
    <row r="480" spans="1:11">
      <c r="A480" s="76">
        <f t="shared" si="2"/>
        <v>11</v>
      </c>
      <c r="E480" s="76">
        <f t="shared" si="3"/>
        <v>11</v>
      </c>
      <c r="F480" s="9"/>
      <c r="G480" s="101"/>
      <c r="H480" s="245"/>
      <c r="I480" s="101"/>
      <c r="J480" s="101"/>
      <c r="K480" s="142"/>
    </row>
    <row r="481" spans="1:11">
      <c r="A481" s="76">
        <f t="shared" si="2"/>
        <v>12</v>
      </c>
      <c r="E481" s="76">
        <f t="shared" si="3"/>
        <v>12</v>
      </c>
      <c r="F481" s="9"/>
      <c r="G481" s="101"/>
      <c r="H481" s="245"/>
      <c r="I481" s="101"/>
      <c r="J481" s="101"/>
      <c r="K481" s="142"/>
    </row>
    <row r="482" spans="1:11">
      <c r="A482" s="76">
        <f t="shared" si="2"/>
        <v>13</v>
      </c>
      <c r="C482" s="9"/>
      <c r="E482" s="76">
        <f t="shared" si="3"/>
        <v>13</v>
      </c>
      <c r="F482" s="9"/>
      <c r="G482" s="101"/>
      <c r="H482" s="245"/>
      <c r="I482" s="101"/>
      <c r="J482" s="101"/>
      <c r="K482" s="142"/>
    </row>
    <row r="483" spans="1:11">
      <c r="A483" s="76">
        <f t="shared" si="2"/>
        <v>14</v>
      </c>
      <c r="C483" s="9" t="s">
        <v>161</v>
      </c>
      <c r="E483" s="76">
        <f t="shared" si="3"/>
        <v>14</v>
      </c>
      <c r="F483" s="9"/>
      <c r="G483" s="101"/>
      <c r="H483" s="245"/>
      <c r="I483" s="101"/>
      <c r="J483" s="101"/>
      <c r="K483" s="142"/>
    </row>
    <row r="484" spans="1:11">
      <c r="A484" s="76">
        <f t="shared" si="2"/>
        <v>15</v>
      </c>
      <c r="C484" s="9"/>
      <c r="E484" s="76">
        <f t="shared" si="3"/>
        <v>15</v>
      </c>
      <c r="F484" s="9"/>
      <c r="G484" s="101"/>
      <c r="H484" s="245"/>
      <c r="I484" s="101"/>
      <c r="J484" s="101"/>
      <c r="K484" s="142"/>
    </row>
    <row r="485" spans="1:11" ht="20.25" customHeight="1">
      <c r="A485" s="76">
        <f t="shared" si="2"/>
        <v>16</v>
      </c>
      <c r="C485" s="9"/>
      <c r="E485" s="76">
        <f t="shared" si="3"/>
        <v>16</v>
      </c>
      <c r="F485" s="9"/>
      <c r="G485" s="101"/>
      <c r="H485" s="245"/>
      <c r="I485" s="101"/>
      <c r="J485" s="101"/>
      <c r="K485" s="142"/>
    </row>
    <row r="486" spans="1:11">
      <c r="A486" s="76">
        <f t="shared" si="2"/>
        <v>17</v>
      </c>
      <c r="C486" s="9"/>
      <c r="E486" s="76">
        <f t="shared" si="3"/>
        <v>17</v>
      </c>
      <c r="F486" s="9"/>
      <c r="G486" s="101"/>
      <c r="H486" s="245"/>
      <c r="I486" s="101"/>
      <c r="J486" s="101"/>
      <c r="K486" s="142"/>
    </row>
    <row r="487" spans="1:11">
      <c r="A487" s="76">
        <f t="shared" si="2"/>
        <v>18</v>
      </c>
      <c r="C487" s="9"/>
      <c r="E487" s="76">
        <f t="shared" si="3"/>
        <v>18</v>
      </c>
      <c r="F487" s="9"/>
      <c r="G487" s="101"/>
      <c r="H487" s="245"/>
      <c r="I487" s="101"/>
      <c r="J487" s="101"/>
      <c r="K487" s="142"/>
    </row>
    <row r="488" spans="1:11">
      <c r="A488" s="76">
        <f t="shared" si="2"/>
        <v>19</v>
      </c>
      <c r="C488" s="9"/>
      <c r="E488" s="76">
        <f t="shared" si="3"/>
        <v>19</v>
      </c>
      <c r="F488" s="9"/>
      <c r="G488" s="101"/>
      <c r="H488" s="245"/>
      <c r="I488" s="101"/>
      <c r="J488" s="101"/>
      <c r="K488" s="142"/>
    </row>
    <row r="489" spans="1:11" s="35" customFormat="1">
      <c r="A489" s="76">
        <f t="shared" si="2"/>
        <v>20</v>
      </c>
      <c r="B489" s="130"/>
      <c r="C489" s="9"/>
      <c r="D489" s="130"/>
      <c r="E489" s="76">
        <f t="shared" si="3"/>
        <v>20</v>
      </c>
      <c r="F489" s="9"/>
      <c r="G489" s="101"/>
      <c r="H489" s="245"/>
      <c r="I489" s="101"/>
      <c r="J489" s="101"/>
      <c r="K489" s="142"/>
    </row>
    <row r="490" spans="1:11" s="35" customFormat="1">
      <c r="A490" s="76">
        <f t="shared" si="2"/>
        <v>21</v>
      </c>
      <c r="B490" s="130"/>
      <c r="C490" s="9"/>
      <c r="D490" s="130"/>
      <c r="E490" s="76">
        <f t="shared" si="3"/>
        <v>21</v>
      </c>
      <c r="F490" s="9"/>
      <c r="G490" s="101"/>
      <c r="H490" s="245"/>
      <c r="I490" s="101"/>
      <c r="J490" s="101"/>
      <c r="K490" s="142"/>
    </row>
    <row r="491" spans="1:11">
      <c r="A491" s="76">
        <f t="shared" si="2"/>
        <v>22</v>
      </c>
      <c r="C491" s="9"/>
      <c r="E491" s="76">
        <f t="shared" si="3"/>
        <v>22</v>
      </c>
      <c r="F491" s="9"/>
      <c r="G491" s="101"/>
      <c r="H491" s="245"/>
      <c r="I491" s="101"/>
      <c r="J491" s="101"/>
      <c r="K491" s="142"/>
    </row>
    <row r="492" spans="1:11">
      <c r="A492" s="76">
        <f t="shared" si="2"/>
        <v>23</v>
      </c>
      <c r="C492" s="9"/>
      <c r="E492" s="76">
        <f t="shared" si="3"/>
        <v>23</v>
      </c>
      <c r="F492" s="9"/>
      <c r="G492" s="101"/>
      <c r="H492" s="245"/>
      <c r="I492" s="101"/>
      <c r="J492" s="101"/>
      <c r="K492" s="142"/>
    </row>
    <row r="493" spans="1:11">
      <c r="A493" s="76">
        <f t="shared" si="2"/>
        <v>24</v>
      </c>
      <c r="C493" s="9"/>
      <c r="E493" s="76">
        <f t="shared" si="3"/>
        <v>24</v>
      </c>
      <c r="F493" s="9"/>
      <c r="G493" s="101"/>
      <c r="H493" s="245"/>
      <c r="I493" s="101"/>
      <c r="J493" s="101"/>
      <c r="K493" s="142"/>
    </row>
    <row r="494" spans="1:11">
      <c r="A494" s="77"/>
      <c r="E494" s="77"/>
      <c r="F494" s="69" t="s">
        <v>6</v>
      </c>
      <c r="G494" s="19" t="s">
        <v>6</v>
      </c>
      <c r="H494" s="81"/>
      <c r="I494" s="69"/>
      <c r="J494" s="19"/>
      <c r="K494" s="20"/>
    </row>
    <row r="495" spans="1:11">
      <c r="A495" s="76">
        <f>(A493+1)</f>
        <v>25</v>
      </c>
      <c r="C495" s="8" t="s">
        <v>162</v>
      </c>
      <c r="E495" s="76">
        <f>(E493+1)</f>
        <v>25</v>
      </c>
      <c r="G495" s="102"/>
      <c r="H495" s="107">
        <f>SUM(H470:H493)</f>
        <v>0</v>
      </c>
      <c r="I495" s="103"/>
      <c r="J495" s="102"/>
      <c r="K495" s="103">
        <f>SUM(K470:K493)</f>
        <v>0</v>
      </c>
    </row>
    <row r="496" spans="1:11">
      <c r="A496" s="76"/>
      <c r="C496" s="8"/>
      <c r="E496" s="76"/>
      <c r="F496" s="69" t="s">
        <v>6</v>
      </c>
      <c r="G496" s="19" t="s">
        <v>6</v>
      </c>
      <c r="H496" s="81"/>
      <c r="I496" s="69"/>
      <c r="J496" s="19"/>
      <c r="K496" s="20"/>
    </row>
    <row r="497" spans="1:11">
      <c r="E497" s="34"/>
    </row>
    <row r="498" spans="1:11">
      <c r="E498" s="34"/>
    </row>
    <row r="500" spans="1:11">
      <c r="E500" s="34"/>
      <c r="G500" s="13"/>
      <c r="H500" s="231"/>
      <c r="J500" s="13"/>
      <c r="K500" s="39"/>
    </row>
    <row r="501" spans="1:11">
      <c r="A501" s="15" t="str">
        <f>$A$83</f>
        <v xml:space="preserve">Institution No.:  </v>
      </c>
      <c r="B501" s="35"/>
      <c r="C501" s="35"/>
      <c r="D501" s="35"/>
      <c r="E501" s="36"/>
      <c r="F501" s="35"/>
      <c r="G501" s="37"/>
      <c r="H501" s="230"/>
      <c r="I501" s="35"/>
      <c r="J501" s="37"/>
      <c r="K501" s="14" t="s">
        <v>163</v>
      </c>
    </row>
    <row r="502" spans="1:11">
      <c r="A502" s="257" t="s">
        <v>164</v>
      </c>
      <c r="B502" s="257"/>
      <c r="C502" s="257"/>
      <c r="D502" s="257"/>
      <c r="E502" s="257"/>
      <c r="F502" s="257"/>
      <c r="G502" s="257"/>
      <c r="H502" s="257"/>
      <c r="I502" s="257"/>
      <c r="J502" s="257"/>
      <c r="K502" s="257"/>
    </row>
    <row r="503" spans="1:11">
      <c r="A503" s="15" t="str">
        <f>$A$42</f>
        <v xml:space="preserve">NAME: </v>
      </c>
      <c r="C503" s="130" t="str">
        <f>$D$20</f>
        <v>University of Colorado</v>
      </c>
      <c r="G503" s="78"/>
      <c r="H503" s="231"/>
      <c r="J503" s="13"/>
      <c r="K503" s="17" t="str">
        <f>$K$3</f>
        <v>Due Date: October 08, 2018</v>
      </c>
    </row>
    <row r="504" spans="1:11" ht="12.75" customHeight="1">
      <c r="A504" s="18" t="s">
        <v>6</v>
      </c>
      <c r="B504" s="18" t="s">
        <v>6</v>
      </c>
      <c r="C504" s="18" t="s">
        <v>6</v>
      </c>
      <c r="D504" s="18" t="s">
        <v>6</v>
      </c>
      <c r="E504" s="18" t="s">
        <v>6</v>
      </c>
      <c r="F504" s="18" t="s">
        <v>6</v>
      </c>
      <c r="G504" s="19" t="s">
        <v>6</v>
      </c>
      <c r="H504" s="81" t="s">
        <v>6</v>
      </c>
      <c r="I504" s="18" t="s">
        <v>6</v>
      </c>
      <c r="J504" s="19" t="s">
        <v>6</v>
      </c>
      <c r="K504" s="20" t="s">
        <v>6</v>
      </c>
    </row>
    <row r="505" spans="1:11">
      <c r="A505" s="21" t="s">
        <v>7</v>
      </c>
      <c r="E505" s="21" t="s">
        <v>7</v>
      </c>
      <c r="F505" s="22"/>
      <c r="G505" s="23"/>
      <c r="H505" s="215" t="str">
        <f>H467</f>
        <v>2017-18</v>
      </c>
      <c r="I505" s="22"/>
      <c r="J505" s="23"/>
      <c r="K505" s="24" t="str">
        <f>K467</f>
        <v>2018-19</v>
      </c>
    </row>
    <row r="506" spans="1:11">
      <c r="A506" s="21" t="s">
        <v>9</v>
      </c>
      <c r="C506" s="25" t="s">
        <v>51</v>
      </c>
      <c r="E506" s="21" t="s">
        <v>9</v>
      </c>
      <c r="F506" s="22"/>
      <c r="G506" s="23" t="s">
        <v>11</v>
      </c>
      <c r="H506" s="215" t="s">
        <v>12</v>
      </c>
      <c r="I506" s="22"/>
      <c r="J506" s="23" t="s">
        <v>11</v>
      </c>
      <c r="K506" s="24" t="s">
        <v>13</v>
      </c>
    </row>
    <row r="507" spans="1:11">
      <c r="A507" s="18" t="s">
        <v>6</v>
      </c>
      <c r="B507" s="18" t="s">
        <v>6</v>
      </c>
      <c r="C507" s="18" t="s">
        <v>6</v>
      </c>
      <c r="D507" s="18" t="s">
        <v>6</v>
      </c>
      <c r="E507" s="18" t="s">
        <v>6</v>
      </c>
      <c r="F507" s="18" t="s">
        <v>6</v>
      </c>
      <c r="G507" s="19" t="s">
        <v>6</v>
      </c>
      <c r="H507" s="81" t="s">
        <v>6</v>
      </c>
      <c r="I507" s="18" t="s">
        <v>6</v>
      </c>
      <c r="J507" s="19" t="s">
        <v>6</v>
      </c>
      <c r="K507" s="20" t="s">
        <v>6</v>
      </c>
    </row>
    <row r="508" spans="1:11">
      <c r="A508" s="7">
        <v>1</v>
      </c>
      <c r="B508" s="18"/>
      <c r="C508" s="8" t="s">
        <v>165</v>
      </c>
      <c r="D508" s="18"/>
      <c r="E508" s="7">
        <v>1</v>
      </c>
      <c r="F508" s="18"/>
      <c r="G508" s="143">
        <v>452.45</v>
      </c>
      <c r="H508" s="143">
        <v>35457896</v>
      </c>
      <c r="I508" s="104"/>
      <c r="J508" s="143">
        <v>489.61</v>
      </c>
      <c r="K508" s="145">
        <v>39724427</v>
      </c>
    </row>
    <row r="509" spans="1:11">
      <c r="A509" s="7">
        <v>2</v>
      </c>
      <c r="B509" s="18"/>
      <c r="C509" s="8" t="s">
        <v>166</v>
      </c>
      <c r="D509" s="18"/>
      <c r="E509" s="7">
        <v>2</v>
      </c>
      <c r="F509" s="18"/>
      <c r="G509" s="19"/>
      <c r="H509" s="143">
        <v>10158460.34</v>
      </c>
      <c r="I509" s="18"/>
      <c r="J509" s="19"/>
      <c r="K509" s="147">
        <v>10695008</v>
      </c>
    </row>
    <row r="510" spans="1:11">
      <c r="A510" s="7">
        <v>3</v>
      </c>
      <c r="C510" s="8" t="s">
        <v>167</v>
      </c>
      <c r="E510" s="7">
        <v>3</v>
      </c>
      <c r="F510" s="9"/>
      <c r="G510" s="246">
        <v>110.593</v>
      </c>
      <c r="H510" s="143">
        <v>6601838</v>
      </c>
      <c r="I510" s="105"/>
      <c r="J510" s="246">
        <v>114.79242000000001</v>
      </c>
      <c r="K510" s="147">
        <f>4331013+175119</f>
        <v>4506132</v>
      </c>
    </row>
    <row r="511" spans="1:11">
      <c r="A511" s="7">
        <v>4</v>
      </c>
      <c r="C511" s="8" t="s">
        <v>168</v>
      </c>
      <c r="E511" s="7">
        <v>4</v>
      </c>
      <c r="F511" s="9"/>
      <c r="G511" s="104"/>
      <c r="H511" s="143">
        <v>1979538</v>
      </c>
      <c r="I511" s="105"/>
      <c r="J511" s="104"/>
      <c r="K511" s="145">
        <f>1949415+6754</f>
        <v>1956169</v>
      </c>
    </row>
    <row r="512" spans="1:11">
      <c r="A512" s="7">
        <v>5</v>
      </c>
      <c r="C512" s="8" t="s">
        <v>169</v>
      </c>
      <c r="E512" s="7">
        <v>5</v>
      </c>
      <c r="F512" s="9"/>
      <c r="G512" s="104">
        <f>G508+G510</f>
        <v>563.04300000000001</v>
      </c>
      <c r="H512" s="104">
        <f>SUM(H508:H511)</f>
        <v>54197732.340000004</v>
      </c>
      <c r="I512" s="105"/>
      <c r="J512" s="104">
        <f>SUM(J508:J511)</f>
        <v>604.40242000000001</v>
      </c>
      <c r="K512" s="105">
        <f>SUM(K508:K511)</f>
        <v>56881736</v>
      </c>
    </row>
    <row r="513" spans="1:11">
      <c r="A513" s="7">
        <v>6</v>
      </c>
      <c r="C513" s="8" t="s">
        <v>170</v>
      </c>
      <c r="E513" s="7">
        <v>6</v>
      </c>
      <c r="F513" s="9"/>
      <c r="G513" s="143">
        <v>31.6</v>
      </c>
      <c r="H513" s="143">
        <v>2447410</v>
      </c>
      <c r="I513" s="105"/>
      <c r="J513" s="104">
        <v>36.4</v>
      </c>
      <c r="K513" s="105">
        <v>2609067</v>
      </c>
    </row>
    <row r="514" spans="1:11">
      <c r="A514" s="7">
        <v>7</v>
      </c>
      <c r="C514" s="8" t="s">
        <v>171</v>
      </c>
      <c r="E514" s="7">
        <v>7</v>
      </c>
      <c r="F514" s="9"/>
      <c r="G514" s="104"/>
      <c r="H514" s="143">
        <v>887322</v>
      </c>
      <c r="I514" s="105"/>
      <c r="J514" s="104"/>
      <c r="K514" s="105">
        <v>864962</v>
      </c>
    </row>
    <row r="515" spans="1:11" ht="12" customHeight="1">
      <c r="A515" s="7">
        <v>8</v>
      </c>
      <c r="C515" s="8" t="s">
        <v>172</v>
      </c>
      <c r="E515" s="7">
        <v>8</v>
      </c>
      <c r="F515" s="9"/>
      <c r="G515" s="104">
        <f>G512+G513+G514</f>
        <v>594.64300000000003</v>
      </c>
      <c r="H515" s="104">
        <f>H512+H513+H514</f>
        <v>57532464.340000004</v>
      </c>
      <c r="I515" s="104"/>
      <c r="J515" s="104">
        <f>J512+J513+J514</f>
        <v>640.80241999999998</v>
      </c>
      <c r="K515" s="105">
        <f>K512+K513+K514</f>
        <v>60355765</v>
      </c>
    </row>
    <row r="516" spans="1:11" s="80" customFormat="1" ht="12" customHeight="1">
      <c r="A516" s="7">
        <v>9</v>
      </c>
      <c r="B516" s="130"/>
      <c r="C516" s="130"/>
      <c r="D516" s="130"/>
      <c r="E516" s="7">
        <v>9</v>
      </c>
      <c r="F516" s="9"/>
      <c r="G516" s="104"/>
      <c r="H516" s="104"/>
      <c r="I516" s="103"/>
      <c r="J516" s="104"/>
      <c r="K516" s="105"/>
    </row>
    <row r="517" spans="1:11">
      <c r="A517" s="7">
        <v>10</v>
      </c>
      <c r="C517" s="8" t="s">
        <v>173</v>
      </c>
      <c r="E517" s="7">
        <v>10</v>
      </c>
      <c r="F517" s="9"/>
      <c r="G517" s="143">
        <v>0</v>
      </c>
      <c r="H517" s="143">
        <v>0</v>
      </c>
      <c r="I517" s="105"/>
      <c r="J517" s="143">
        <v>0</v>
      </c>
      <c r="K517" s="145">
        <v>0</v>
      </c>
    </row>
    <row r="518" spans="1:11">
      <c r="A518" s="7">
        <v>11</v>
      </c>
      <c r="C518" s="8" t="s">
        <v>174</v>
      </c>
      <c r="E518" s="7">
        <v>11</v>
      </c>
      <c r="F518" s="9"/>
      <c r="G518" s="143">
        <v>31.39</v>
      </c>
      <c r="H518" s="143">
        <f>1716210+0.4</f>
        <v>1716210.4</v>
      </c>
      <c r="I518" s="105"/>
      <c r="J518" s="143">
        <v>32.39</v>
      </c>
      <c r="K518" s="145">
        <v>1741819</v>
      </c>
    </row>
    <row r="519" spans="1:11">
      <c r="A519" s="7">
        <v>12</v>
      </c>
      <c r="C519" s="8" t="s">
        <v>175</v>
      </c>
      <c r="E519" s="7">
        <v>12</v>
      </c>
      <c r="F519" s="9"/>
      <c r="G519" s="104"/>
      <c r="H519" s="143">
        <f>825927+0.4</f>
        <v>825927.4</v>
      </c>
      <c r="I519" s="105"/>
      <c r="J519" s="104"/>
      <c r="K519" s="145">
        <v>827710</v>
      </c>
    </row>
    <row r="520" spans="1:11">
      <c r="A520" s="7">
        <v>13</v>
      </c>
      <c r="C520" s="8" t="s">
        <v>176</v>
      </c>
      <c r="E520" s="7">
        <v>13</v>
      </c>
      <c r="F520" s="9"/>
      <c r="G520" s="104">
        <f>SUM(G517:G519)</f>
        <v>31.39</v>
      </c>
      <c r="H520" s="104">
        <f>SUM(H517:H519)</f>
        <v>2542137.7999999998</v>
      </c>
      <c r="I520" s="102"/>
      <c r="J520" s="104">
        <f>SUM(J517:J519)</f>
        <v>32.39</v>
      </c>
      <c r="K520" s="105">
        <f>SUM(K517:K519)</f>
        <v>2569529</v>
      </c>
    </row>
    <row r="521" spans="1:11">
      <c r="A521" s="7">
        <v>14</v>
      </c>
      <c r="E521" s="7">
        <v>14</v>
      </c>
      <c r="F521" s="9"/>
      <c r="G521" s="106"/>
      <c r="H521" s="104"/>
      <c r="I521" s="103"/>
      <c r="J521" s="106"/>
      <c r="K521" s="105"/>
    </row>
    <row r="522" spans="1:11">
      <c r="A522" s="7">
        <v>15</v>
      </c>
      <c r="C522" s="8" t="s">
        <v>177</v>
      </c>
      <c r="E522" s="7">
        <v>15</v>
      </c>
      <c r="G522" s="107">
        <f>SUM(G515+G520)</f>
        <v>626.03300000000002</v>
      </c>
      <c r="H522" s="107">
        <f>SUM(H515+H520)</f>
        <v>60074602.140000001</v>
      </c>
      <c r="I522" s="103"/>
      <c r="J522" s="107">
        <f>SUM(J515+J520)</f>
        <v>673.19241999999997</v>
      </c>
      <c r="K522" s="103">
        <f>SUM(K515+K520)</f>
        <v>62925294</v>
      </c>
    </row>
    <row r="523" spans="1:11">
      <c r="A523" s="7">
        <v>16</v>
      </c>
      <c r="E523" s="7">
        <v>16</v>
      </c>
      <c r="G523" s="107"/>
      <c r="H523" s="107"/>
      <c r="I523" s="103"/>
      <c r="J523" s="107"/>
      <c r="K523" s="103"/>
    </row>
    <row r="524" spans="1:11">
      <c r="A524" s="7">
        <v>17</v>
      </c>
      <c r="C524" s="8" t="s">
        <v>178</v>
      </c>
      <c r="E524" s="7">
        <v>17</v>
      </c>
      <c r="F524" s="9"/>
      <c r="G524" s="104"/>
      <c r="H524" s="143">
        <v>1523355</v>
      </c>
      <c r="I524" s="105"/>
      <c r="J524" s="104"/>
      <c r="K524" s="145">
        <f>709555+43846</f>
        <v>753401</v>
      </c>
    </row>
    <row r="525" spans="1:11">
      <c r="A525" s="7">
        <v>18</v>
      </c>
      <c r="E525" s="7">
        <v>18</v>
      </c>
      <c r="F525" s="9"/>
      <c r="G525" s="104"/>
      <c r="H525" s="104"/>
      <c r="I525" s="105"/>
      <c r="J525" s="104"/>
      <c r="K525" s="105"/>
    </row>
    <row r="526" spans="1:11" s="35" customFormat="1">
      <c r="A526" s="7">
        <v>19</v>
      </c>
      <c r="B526" s="130"/>
      <c r="C526" s="8" t="s">
        <v>179</v>
      </c>
      <c r="D526" s="130"/>
      <c r="E526" s="7">
        <v>19</v>
      </c>
      <c r="F526" s="9"/>
      <c r="G526" s="104"/>
      <c r="H526" s="143">
        <v>581423</v>
      </c>
      <c r="I526" s="105"/>
      <c r="J526" s="104"/>
      <c r="K526" s="145">
        <v>228633</v>
      </c>
    </row>
    <row r="527" spans="1:11" s="35" customFormat="1">
      <c r="A527" s="7">
        <v>20</v>
      </c>
      <c r="B527" s="130"/>
      <c r="C527" s="79" t="s">
        <v>180</v>
      </c>
      <c r="D527" s="130"/>
      <c r="E527" s="7">
        <v>20</v>
      </c>
      <c r="F527" s="9"/>
      <c r="G527" s="104"/>
      <c r="H527" s="143">
        <v>4157414</v>
      </c>
      <c r="I527" s="105"/>
      <c r="J527" s="104"/>
      <c r="K527" s="247">
        <f>7581224+500000</f>
        <v>8081224</v>
      </c>
    </row>
    <row r="528" spans="1:11">
      <c r="A528" s="7">
        <v>21</v>
      </c>
      <c r="C528" s="79"/>
      <c r="E528" s="7">
        <v>21</v>
      </c>
      <c r="F528" s="9"/>
      <c r="G528" s="104"/>
      <c r="H528" s="104"/>
      <c r="I528" s="105"/>
      <c r="J528" s="104"/>
      <c r="K528" s="105"/>
    </row>
    <row r="529" spans="1:13">
      <c r="A529" s="7">
        <v>22</v>
      </c>
      <c r="C529" s="8"/>
      <c r="E529" s="7">
        <v>22</v>
      </c>
      <c r="G529" s="104"/>
      <c r="H529" s="104"/>
      <c r="I529" s="105"/>
      <c r="J529" s="104"/>
      <c r="K529" s="105"/>
    </row>
    <row r="530" spans="1:13">
      <c r="A530" s="7">
        <v>23</v>
      </c>
      <c r="C530" s="8" t="s">
        <v>181</v>
      </c>
      <c r="E530" s="7">
        <v>23</v>
      </c>
      <c r="G530" s="104"/>
      <c r="H530" s="143">
        <v>0</v>
      </c>
      <c r="I530" s="105"/>
      <c r="J530" s="104"/>
      <c r="K530" s="145">
        <v>0</v>
      </c>
    </row>
    <row r="531" spans="1:13">
      <c r="A531" s="7">
        <v>24</v>
      </c>
      <c r="C531" s="8"/>
      <c r="E531" s="7">
        <v>24</v>
      </c>
      <c r="G531" s="104"/>
      <c r="H531" s="104"/>
      <c r="I531" s="105"/>
      <c r="J531" s="104"/>
      <c r="K531" s="105"/>
    </row>
    <row r="532" spans="1:13">
      <c r="A532" s="7"/>
      <c r="E532" s="7"/>
      <c r="F532" s="69" t="s">
        <v>6</v>
      </c>
      <c r="G532" s="81"/>
      <c r="H532" s="81"/>
      <c r="I532" s="69"/>
      <c r="J532" s="81"/>
      <c r="K532" s="172"/>
    </row>
    <row r="533" spans="1:13">
      <c r="A533" s="7">
        <v>25</v>
      </c>
      <c r="C533" s="8" t="s">
        <v>182</v>
      </c>
      <c r="E533" s="7">
        <v>25</v>
      </c>
      <c r="G533" s="107">
        <f>SUM(G522:G531)</f>
        <v>626.03300000000002</v>
      </c>
      <c r="H533" s="107">
        <f>ROUND(SUM(H522:H531),0)</f>
        <v>66336794</v>
      </c>
      <c r="I533" s="108"/>
      <c r="J533" s="107">
        <f>SUM(J522:J531)</f>
        <v>673.19241999999997</v>
      </c>
      <c r="K533" s="103">
        <f>ROUND(SUM(K522:K531),0)</f>
        <v>71988552</v>
      </c>
    </row>
    <row r="534" spans="1:13">
      <c r="F534" s="69" t="s">
        <v>6</v>
      </c>
      <c r="G534" s="19"/>
      <c r="H534" s="81"/>
      <c r="I534" s="69"/>
      <c r="J534" s="19"/>
      <c r="K534" s="20"/>
    </row>
    <row r="535" spans="1:13">
      <c r="F535" s="69"/>
      <c r="G535" s="19"/>
      <c r="H535" s="81"/>
      <c r="I535" s="69"/>
      <c r="J535" s="19"/>
      <c r="K535" s="20"/>
    </row>
    <row r="536" spans="1:13" ht="15.75">
      <c r="C536" s="82"/>
      <c r="D536" s="82"/>
      <c r="E536" s="82"/>
      <c r="F536" s="69"/>
      <c r="G536" s="19"/>
      <c r="H536" s="81"/>
      <c r="I536" s="69"/>
      <c r="J536" s="19"/>
      <c r="K536" s="20"/>
    </row>
    <row r="537" spans="1:13">
      <c r="C537" s="130" t="s">
        <v>49</v>
      </c>
      <c r="F537" s="69"/>
      <c r="G537" s="19"/>
      <c r="H537" s="81"/>
      <c r="I537" s="69"/>
      <c r="J537" s="19"/>
      <c r="K537" s="20"/>
    </row>
    <row r="538" spans="1:13">
      <c r="A538" s="8"/>
    </row>
    <row r="539" spans="1:13">
      <c r="E539" s="34"/>
      <c r="G539" s="13"/>
      <c r="H539" s="231"/>
      <c r="J539" s="13"/>
      <c r="K539" s="39"/>
    </row>
    <row r="540" spans="1:13">
      <c r="A540" s="15" t="str">
        <f>$A$83</f>
        <v xml:space="preserve">Institution No.:  </v>
      </c>
      <c r="B540" s="35"/>
      <c r="C540" s="35"/>
      <c r="D540" s="35"/>
      <c r="E540" s="36"/>
      <c r="F540" s="35"/>
      <c r="G540" s="37"/>
      <c r="H540" s="230"/>
      <c r="I540" s="35"/>
      <c r="J540" s="37"/>
      <c r="K540" s="14" t="s">
        <v>183</v>
      </c>
    </row>
    <row r="541" spans="1:13">
      <c r="A541" s="257" t="s">
        <v>184</v>
      </c>
      <c r="B541" s="257"/>
      <c r="C541" s="257"/>
      <c r="D541" s="257"/>
      <c r="E541" s="257"/>
      <c r="F541" s="257"/>
      <c r="G541" s="257"/>
      <c r="H541" s="257"/>
      <c r="I541" s="257"/>
      <c r="J541" s="257"/>
      <c r="K541" s="257"/>
      <c r="M541" s="130" t="s">
        <v>38</v>
      </c>
    </row>
    <row r="542" spans="1:13">
      <c r="A542" s="15" t="str">
        <f>$A$42</f>
        <v xml:space="preserve">NAME: </v>
      </c>
      <c r="C542" s="130" t="str">
        <f>$D$20</f>
        <v>University of Colorado</v>
      </c>
      <c r="G542" s="78"/>
      <c r="H542" s="231"/>
      <c r="J542" s="13"/>
      <c r="K542" s="17" t="str">
        <f>$K$3</f>
        <v>Due Date: October 08, 2018</v>
      </c>
    </row>
    <row r="543" spans="1:13">
      <c r="A543" s="18" t="s">
        <v>6</v>
      </c>
      <c r="B543" s="18" t="s">
        <v>6</v>
      </c>
      <c r="C543" s="18" t="s">
        <v>6</v>
      </c>
      <c r="D543" s="18" t="s">
        <v>6</v>
      </c>
      <c r="E543" s="18" t="s">
        <v>6</v>
      </c>
      <c r="F543" s="18" t="s">
        <v>6</v>
      </c>
      <c r="G543" s="19" t="s">
        <v>6</v>
      </c>
      <c r="H543" s="81" t="s">
        <v>6</v>
      </c>
      <c r="I543" s="18" t="s">
        <v>6</v>
      </c>
      <c r="J543" s="19" t="s">
        <v>6</v>
      </c>
      <c r="K543" s="20" t="s">
        <v>6</v>
      </c>
    </row>
    <row r="544" spans="1:13">
      <c r="A544" s="21" t="s">
        <v>7</v>
      </c>
      <c r="E544" s="21" t="s">
        <v>7</v>
      </c>
      <c r="F544" s="22"/>
      <c r="G544" s="23"/>
      <c r="H544" s="215" t="str">
        <f>H505</f>
        <v>2017-18</v>
      </c>
      <c r="I544" s="22"/>
      <c r="J544" s="23"/>
      <c r="K544" s="24" t="str">
        <f>K505</f>
        <v>2018-19</v>
      </c>
    </row>
    <row r="545" spans="1:11">
      <c r="A545" s="21" t="s">
        <v>9</v>
      </c>
      <c r="C545" s="25" t="s">
        <v>51</v>
      </c>
      <c r="E545" s="21" t="s">
        <v>9</v>
      </c>
      <c r="F545" s="22"/>
      <c r="G545" s="23" t="s">
        <v>11</v>
      </c>
      <c r="H545" s="215" t="s">
        <v>12</v>
      </c>
      <c r="I545" s="22"/>
      <c r="J545" s="23" t="s">
        <v>11</v>
      </c>
      <c r="K545" s="24" t="s">
        <v>13</v>
      </c>
    </row>
    <row r="546" spans="1:11">
      <c r="A546" s="18" t="s">
        <v>6</v>
      </c>
      <c r="B546" s="18" t="s">
        <v>6</v>
      </c>
      <c r="C546" s="18" t="s">
        <v>6</v>
      </c>
      <c r="D546" s="18" t="s">
        <v>6</v>
      </c>
      <c r="E546" s="18" t="s">
        <v>6</v>
      </c>
      <c r="F546" s="18" t="s">
        <v>6</v>
      </c>
      <c r="G546" s="19" t="s">
        <v>6</v>
      </c>
      <c r="H546" s="81" t="s">
        <v>6</v>
      </c>
      <c r="I546" s="18" t="s">
        <v>6</v>
      </c>
      <c r="J546" s="19" t="s">
        <v>6</v>
      </c>
      <c r="K546" s="20" t="s">
        <v>6</v>
      </c>
    </row>
    <row r="547" spans="1:11">
      <c r="A547" s="7">
        <v>1</v>
      </c>
      <c r="B547" s="18"/>
      <c r="C547" s="8" t="s">
        <v>165</v>
      </c>
      <c r="D547" s="18"/>
      <c r="E547" s="7">
        <v>1</v>
      </c>
      <c r="F547" s="18"/>
      <c r="G547" s="143">
        <v>0</v>
      </c>
      <c r="H547" s="143">
        <v>129290</v>
      </c>
      <c r="I547" s="18"/>
      <c r="J547" s="143">
        <v>0</v>
      </c>
      <c r="K547" s="248">
        <v>51154</v>
      </c>
    </row>
    <row r="548" spans="1:11">
      <c r="A548" s="7">
        <v>2</v>
      </c>
      <c r="B548" s="18"/>
      <c r="C548" s="8" t="s">
        <v>166</v>
      </c>
      <c r="D548" s="18"/>
      <c r="E548" s="7">
        <v>2</v>
      </c>
      <c r="F548" s="18"/>
      <c r="G548" s="104"/>
      <c r="H548" s="143">
        <v>2358</v>
      </c>
      <c r="I548" s="104"/>
      <c r="J548" s="104"/>
      <c r="K548" s="249">
        <v>5003</v>
      </c>
    </row>
    <row r="549" spans="1:11">
      <c r="A549" s="7">
        <v>3</v>
      </c>
      <c r="C549" s="8" t="s">
        <v>167</v>
      </c>
      <c r="E549" s="7">
        <v>3</v>
      </c>
      <c r="F549" s="9"/>
      <c r="G549" s="143"/>
      <c r="H549" s="143">
        <v>23412</v>
      </c>
      <c r="I549" s="105"/>
      <c r="J549" s="143">
        <v>1.5</v>
      </c>
      <c r="K549" s="250"/>
    </row>
    <row r="550" spans="1:11">
      <c r="A550" s="7">
        <v>4</v>
      </c>
      <c r="C550" s="8" t="s">
        <v>168</v>
      </c>
      <c r="E550" s="7">
        <v>4</v>
      </c>
      <c r="F550" s="9"/>
      <c r="G550" s="104"/>
      <c r="H550" s="143">
        <v>18896</v>
      </c>
      <c r="I550" s="105"/>
      <c r="J550" s="104"/>
      <c r="K550" s="251">
        <f>52216+50</f>
        <v>52266</v>
      </c>
    </row>
    <row r="551" spans="1:11">
      <c r="A551" s="7">
        <v>5</v>
      </c>
      <c r="C551" s="8" t="s">
        <v>169</v>
      </c>
      <c r="E551" s="7">
        <v>5</v>
      </c>
      <c r="F551" s="9"/>
      <c r="G551" s="104">
        <f>SUM(G547:G550)</f>
        <v>0</v>
      </c>
      <c r="H551" s="104">
        <f>SUM(H547:H550)</f>
        <v>173956</v>
      </c>
      <c r="I551" s="105"/>
      <c r="J551" s="104">
        <f>SUM(J547:J550)</f>
        <v>1.5</v>
      </c>
      <c r="K551" s="252">
        <f>SUM(K547:K550)</f>
        <v>108423</v>
      </c>
    </row>
    <row r="552" spans="1:11">
      <c r="A552" s="7">
        <v>6</v>
      </c>
      <c r="C552" s="8" t="s">
        <v>170</v>
      </c>
      <c r="E552" s="7">
        <v>6</v>
      </c>
      <c r="F552" s="9"/>
      <c r="G552" s="104">
        <v>2.5</v>
      </c>
      <c r="H552" s="104">
        <v>151492</v>
      </c>
      <c r="I552" s="105"/>
      <c r="J552" s="104"/>
      <c r="K552" s="252">
        <v>149426</v>
      </c>
    </row>
    <row r="553" spans="1:11">
      <c r="A553" s="7">
        <v>7</v>
      </c>
      <c r="C553" s="8" t="s">
        <v>171</v>
      </c>
      <c r="E553" s="7">
        <v>7</v>
      </c>
      <c r="F553" s="9"/>
      <c r="G553" s="104"/>
      <c r="H553" s="104">
        <v>67522</v>
      </c>
      <c r="I553" s="105"/>
      <c r="J553" s="104"/>
      <c r="K553" s="252">
        <v>94882</v>
      </c>
    </row>
    <row r="554" spans="1:11">
      <c r="A554" s="7">
        <v>8</v>
      </c>
      <c r="C554" s="8" t="s">
        <v>185</v>
      </c>
      <c r="E554" s="7">
        <v>8</v>
      </c>
      <c r="F554" s="9"/>
      <c r="G554" s="104">
        <f>G551+G552+G553</f>
        <v>2.5</v>
      </c>
      <c r="H554" s="104">
        <f>H551+H552+H553</f>
        <v>392970</v>
      </c>
      <c r="I554" s="104"/>
      <c r="J554" s="104">
        <f>J551+J552+J553</f>
        <v>1.5</v>
      </c>
      <c r="K554" s="252">
        <f>K551+K552+K553</f>
        <v>352731</v>
      </c>
    </row>
    <row r="555" spans="1:11">
      <c r="A555" s="7">
        <v>9</v>
      </c>
      <c r="E555" s="7">
        <v>9</v>
      </c>
      <c r="F555" s="9"/>
      <c r="G555" s="104"/>
      <c r="H555" s="104"/>
      <c r="I555" s="103"/>
      <c r="J555" s="104"/>
      <c r="K555" s="252"/>
    </row>
    <row r="556" spans="1:11">
      <c r="A556" s="7">
        <v>10</v>
      </c>
      <c r="C556" s="8" t="s">
        <v>173</v>
      </c>
      <c r="E556" s="7">
        <v>10</v>
      </c>
      <c r="F556" s="9"/>
      <c r="G556" s="143">
        <v>0</v>
      </c>
      <c r="H556" s="143">
        <v>0</v>
      </c>
      <c r="I556" s="105"/>
      <c r="J556" s="143">
        <v>0</v>
      </c>
      <c r="K556" s="250">
        <v>0</v>
      </c>
    </row>
    <row r="557" spans="1:11">
      <c r="A557" s="7">
        <v>11</v>
      </c>
      <c r="C557" s="8" t="s">
        <v>174</v>
      </c>
      <c r="E557" s="7">
        <v>11</v>
      </c>
      <c r="F557" s="9"/>
      <c r="G557" s="143">
        <v>0</v>
      </c>
      <c r="H557" s="143">
        <v>0</v>
      </c>
      <c r="I557" s="105"/>
      <c r="J557" s="143">
        <v>0</v>
      </c>
      <c r="K557" s="250"/>
    </row>
    <row r="558" spans="1:11">
      <c r="A558" s="7">
        <v>12</v>
      </c>
      <c r="C558" s="8" t="s">
        <v>175</v>
      </c>
      <c r="E558" s="7">
        <v>12</v>
      </c>
      <c r="F558" s="9"/>
      <c r="G558" s="104"/>
      <c r="H558" s="143">
        <v>0</v>
      </c>
      <c r="I558" s="105"/>
      <c r="J558" s="104"/>
      <c r="K558" s="250">
        <v>5615</v>
      </c>
    </row>
    <row r="559" spans="1:11">
      <c r="A559" s="7">
        <v>13</v>
      </c>
      <c r="C559" s="8" t="s">
        <v>186</v>
      </c>
      <c r="E559" s="7">
        <v>13</v>
      </c>
      <c r="F559" s="9"/>
      <c r="G559" s="104">
        <f>SUM(G556:G558)</f>
        <v>0</v>
      </c>
      <c r="H559" s="104">
        <f>SUM(H556:H558)</f>
        <v>0</v>
      </c>
      <c r="I559" s="102"/>
      <c r="J559" s="104">
        <f>SUM(J556:J558)</f>
        <v>0</v>
      </c>
      <c r="K559" s="252">
        <f>SUM(K556:K558)</f>
        <v>5615</v>
      </c>
    </row>
    <row r="560" spans="1:11">
      <c r="A560" s="7">
        <v>14</v>
      </c>
      <c r="E560" s="7">
        <v>14</v>
      </c>
      <c r="F560" s="9"/>
      <c r="G560" s="106"/>
      <c r="H560" s="104"/>
      <c r="I560" s="103"/>
      <c r="J560" s="106"/>
      <c r="K560" s="252"/>
    </row>
    <row r="561" spans="1:11">
      <c r="A561" s="7">
        <v>15</v>
      </c>
      <c r="C561" s="8" t="s">
        <v>177</v>
      </c>
      <c r="E561" s="7">
        <v>15</v>
      </c>
      <c r="G561" s="107">
        <f>SUM(G554+G559)</f>
        <v>2.5</v>
      </c>
      <c r="H561" s="107">
        <f>SUM(H554+H559)</f>
        <v>392970</v>
      </c>
      <c r="I561" s="103"/>
      <c r="J561" s="107">
        <f>SUM(J554+J559)</f>
        <v>1.5</v>
      </c>
      <c r="K561" s="253">
        <f>SUM(K554+K559)</f>
        <v>358346</v>
      </c>
    </row>
    <row r="562" spans="1:11">
      <c r="A562" s="7">
        <v>16</v>
      </c>
      <c r="E562" s="7">
        <v>16</v>
      </c>
      <c r="G562" s="107"/>
      <c r="H562" s="107"/>
      <c r="I562" s="103"/>
      <c r="J562" s="107"/>
      <c r="K562" s="253"/>
    </row>
    <row r="563" spans="1:11" s="35" customFormat="1">
      <c r="A563" s="7">
        <v>17</v>
      </c>
      <c r="B563" s="130"/>
      <c r="C563" s="8" t="s">
        <v>178</v>
      </c>
      <c r="D563" s="130"/>
      <c r="E563" s="7">
        <v>17</v>
      </c>
      <c r="F563" s="9"/>
      <c r="G563" s="104"/>
      <c r="H563" s="143">
        <v>103150</v>
      </c>
      <c r="I563" s="105"/>
      <c r="J563" s="104"/>
      <c r="K563" s="250">
        <v>877</v>
      </c>
    </row>
    <row r="564" spans="1:11" s="35" customFormat="1">
      <c r="A564" s="7">
        <v>18</v>
      </c>
      <c r="B564" s="130"/>
      <c r="C564" s="130"/>
      <c r="D564" s="130"/>
      <c r="E564" s="7">
        <v>18</v>
      </c>
      <c r="F564" s="9"/>
      <c r="G564" s="104"/>
      <c r="H564" s="104"/>
      <c r="I564" s="105"/>
      <c r="J564" s="104"/>
      <c r="K564" s="252"/>
    </row>
    <row r="565" spans="1:11">
      <c r="A565" s="7">
        <v>19</v>
      </c>
      <c r="C565" s="8" t="s">
        <v>179</v>
      </c>
      <c r="E565" s="7">
        <v>19</v>
      </c>
      <c r="F565" s="9"/>
      <c r="G565" s="104"/>
      <c r="H565" s="143">
        <v>65492</v>
      </c>
      <c r="I565" s="105"/>
      <c r="J565" s="104"/>
      <c r="K565" s="250">
        <v>10055</v>
      </c>
    </row>
    <row r="566" spans="1:11">
      <c r="A566" s="7">
        <v>20</v>
      </c>
      <c r="C566" s="79" t="s">
        <v>180</v>
      </c>
      <c r="E566" s="7">
        <v>20</v>
      </c>
      <c r="F566" s="9"/>
      <c r="G566" s="104"/>
      <c r="H566" s="143">
        <v>262022</v>
      </c>
      <c r="I566" s="105"/>
      <c r="J566" s="104"/>
      <c r="K566" s="250">
        <v>177357</v>
      </c>
    </row>
    <row r="567" spans="1:11">
      <c r="A567" s="7">
        <v>21</v>
      </c>
      <c r="C567" s="79"/>
      <c r="E567" s="7">
        <v>21</v>
      </c>
      <c r="F567" s="9"/>
      <c r="G567" s="104"/>
      <c r="H567" s="104"/>
      <c r="I567" s="105"/>
      <c r="J567" s="104"/>
      <c r="K567" s="252"/>
    </row>
    <row r="568" spans="1:11">
      <c r="A568" s="7">
        <v>22</v>
      </c>
      <c r="C568" s="8"/>
      <c r="E568" s="7">
        <v>22</v>
      </c>
      <c r="G568" s="104"/>
      <c r="H568" s="104"/>
      <c r="I568" s="105"/>
      <c r="J568" s="104"/>
      <c r="K568" s="252"/>
    </row>
    <row r="569" spans="1:11">
      <c r="A569" s="7">
        <v>23</v>
      </c>
      <c r="C569" s="8" t="s">
        <v>181</v>
      </c>
      <c r="E569" s="7">
        <v>23</v>
      </c>
      <c r="G569" s="104"/>
      <c r="H569" s="143">
        <v>0</v>
      </c>
      <c r="I569" s="105"/>
      <c r="J569" s="104"/>
      <c r="K569" s="250">
        <v>0</v>
      </c>
    </row>
    <row r="570" spans="1:11">
      <c r="A570" s="7">
        <v>24</v>
      </c>
      <c r="C570" s="8"/>
      <c r="E570" s="7">
        <v>24</v>
      </c>
      <c r="G570" s="104"/>
      <c r="H570" s="104"/>
      <c r="I570" s="105"/>
      <c r="J570" s="104"/>
      <c r="K570" s="98"/>
    </row>
    <row r="571" spans="1:11">
      <c r="A571" s="7"/>
      <c r="E571" s="7"/>
      <c r="F571" s="69" t="s">
        <v>6</v>
      </c>
      <c r="G571" s="81"/>
      <c r="H571" s="81"/>
      <c r="I571" s="69"/>
      <c r="J571" s="81"/>
      <c r="K571" s="81"/>
    </row>
    <row r="572" spans="1:11">
      <c r="A572" s="7">
        <v>25</v>
      </c>
      <c r="C572" s="8" t="s">
        <v>187</v>
      </c>
      <c r="E572" s="7">
        <v>25</v>
      </c>
      <c r="G572" s="103">
        <f>SUM(G561:G570)</f>
        <v>2.5</v>
      </c>
      <c r="H572" s="107">
        <f>SUM(H561:H570)</f>
        <v>823634</v>
      </c>
      <c r="I572" s="108"/>
      <c r="J572" s="103">
        <f>SUM(J561:J570)</f>
        <v>1.5</v>
      </c>
      <c r="K572" s="95">
        <f>SUM(K561:K570)</f>
        <v>546635</v>
      </c>
    </row>
    <row r="573" spans="1:11">
      <c r="F573" s="69" t="s">
        <v>6</v>
      </c>
      <c r="G573" s="19"/>
      <c r="H573" s="81"/>
      <c r="I573" s="69"/>
      <c r="J573" s="19"/>
      <c r="K573" s="20"/>
    </row>
    <row r="574" spans="1:11">
      <c r="C574" s="130" t="s">
        <v>49</v>
      </c>
      <c r="F574" s="69"/>
      <c r="G574" s="19"/>
      <c r="H574" s="81"/>
      <c r="I574" s="69"/>
      <c r="J574" s="19"/>
      <c r="K574" s="20"/>
    </row>
    <row r="575" spans="1:11">
      <c r="A575" s="8"/>
    </row>
    <row r="576" spans="1:11">
      <c r="H576" s="231"/>
      <c r="K576" s="39"/>
    </row>
    <row r="577" spans="1:11">
      <c r="A577" s="15" t="str">
        <f>$A$83</f>
        <v xml:space="preserve">Institution No.:  </v>
      </c>
      <c r="B577" s="35"/>
      <c r="C577" s="35"/>
      <c r="D577" s="35"/>
      <c r="E577" s="36"/>
      <c r="F577" s="35"/>
      <c r="G577" s="37"/>
      <c r="H577" s="230"/>
      <c r="I577" s="35"/>
      <c r="J577" s="37"/>
      <c r="K577" s="14" t="s">
        <v>188</v>
      </c>
    </row>
    <row r="578" spans="1:11">
      <c r="A578" s="257" t="s">
        <v>189</v>
      </c>
      <c r="B578" s="257"/>
      <c r="C578" s="257"/>
      <c r="D578" s="257"/>
      <c r="E578" s="257"/>
      <c r="F578" s="257"/>
      <c r="G578" s="257"/>
      <c r="H578" s="257"/>
      <c r="I578" s="257"/>
      <c r="J578" s="257"/>
      <c r="K578" s="257"/>
    </row>
    <row r="579" spans="1:11">
      <c r="A579" s="15" t="str">
        <f>$A$42</f>
        <v xml:space="preserve">NAME: </v>
      </c>
      <c r="C579" s="130" t="str">
        <f>$D$20</f>
        <v>University of Colorado</v>
      </c>
      <c r="G579" s="78"/>
      <c r="H579" s="239"/>
      <c r="J579" s="13"/>
      <c r="K579" s="17" t="str">
        <f>$K$3</f>
        <v>Due Date: October 08, 2018</v>
      </c>
    </row>
    <row r="580" spans="1:11">
      <c r="A580" s="18" t="s">
        <v>6</v>
      </c>
      <c r="B580" s="18" t="s">
        <v>6</v>
      </c>
      <c r="C580" s="18" t="s">
        <v>6</v>
      </c>
      <c r="D580" s="18" t="s">
        <v>6</v>
      </c>
      <c r="E580" s="18" t="s">
        <v>6</v>
      </c>
      <c r="F580" s="18" t="s">
        <v>6</v>
      </c>
      <c r="G580" s="19" t="s">
        <v>6</v>
      </c>
      <c r="H580" s="81" t="s">
        <v>6</v>
      </c>
      <c r="I580" s="18" t="s">
        <v>6</v>
      </c>
      <c r="J580" s="19" t="s">
        <v>6</v>
      </c>
      <c r="K580" s="20" t="s">
        <v>6</v>
      </c>
    </row>
    <row r="581" spans="1:11">
      <c r="A581" s="21" t="s">
        <v>7</v>
      </c>
      <c r="E581" s="21" t="s">
        <v>7</v>
      </c>
      <c r="F581" s="22"/>
      <c r="G581" s="23"/>
      <c r="H581" s="215" t="str">
        <f>H544</f>
        <v>2017-18</v>
      </c>
      <c r="I581" s="22"/>
      <c r="J581" s="23"/>
      <c r="K581" s="24" t="str">
        <f>K544</f>
        <v>2018-19</v>
      </c>
    </row>
    <row r="582" spans="1:11">
      <c r="A582" s="21" t="s">
        <v>9</v>
      </c>
      <c r="C582" s="25" t="s">
        <v>51</v>
      </c>
      <c r="E582" s="21" t="s">
        <v>9</v>
      </c>
      <c r="F582" s="22"/>
      <c r="G582" s="23" t="s">
        <v>11</v>
      </c>
      <c r="H582" s="215" t="s">
        <v>12</v>
      </c>
      <c r="I582" s="22"/>
      <c r="J582" s="23" t="s">
        <v>11</v>
      </c>
      <c r="K582" s="24" t="s">
        <v>13</v>
      </c>
    </row>
    <row r="583" spans="1:11">
      <c r="A583" s="18" t="s">
        <v>6</v>
      </c>
      <c r="B583" s="18" t="s">
        <v>6</v>
      </c>
      <c r="C583" s="18" t="s">
        <v>6</v>
      </c>
      <c r="D583" s="18" t="s">
        <v>6</v>
      </c>
      <c r="E583" s="18" t="s">
        <v>6</v>
      </c>
      <c r="F583" s="18" t="s">
        <v>6</v>
      </c>
      <c r="G583" s="19" t="s">
        <v>6</v>
      </c>
      <c r="H583" s="81" t="s">
        <v>6</v>
      </c>
      <c r="I583" s="18" t="s">
        <v>6</v>
      </c>
      <c r="J583" s="19" t="s">
        <v>6</v>
      </c>
      <c r="K583" s="20" t="s">
        <v>6</v>
      </c>
    </row>
    <row r="584" spans="1:11">
      <c r="A584" s="112">
        <v>1</v>
      </c>
      <c r="B584" s="113"/>
      <c r="C584" s="113" t="s">
        <v>227</v>
      </c>
      <c r="D584" s="113"/>
      <c r="E584" s="112">
        <v>1</v>
      </c>
      <c r="F584" s="114"/>
      <c r="G584" s="115"/>
      <c r="H584" s="118"/>
      <c r="I584" s="117"/>
      <c r="J584" s="118"/>
      <c r="K584" s="119"/>
    </row>
    <row r="585" spans="1:11">
      <c r="A585" s="112">
        <v>2</v>
      </c>
      <c r="B585" s="113"/>
      <c r="C585" s="113" t="s">
        <v>227</v>
      </c>
      <c r="D585" s="113"/>
      <c r="E585" s="112">
        <v>2</v>
      </c>
      <c r="F585" s="114"/>
      <c r="G585" s="115"/>
      <c r="H585" s="118"/>
      <c r="I585" s="117"/>
      <c r="J585" s="118"/>
      <c r="K585" s="116"/>
    </row>
    <row r="586" spans="1:11">
      <c r="A586" s="112">
        <v>3</v>
      </c>
      <c r="B586" s="113"/>
      <c r="C586" s="113" t="s">
        <v>227</v>
      </c>
      <c r="D586" s="113"/>
      <c r="E586" s="112">
        <v>3</v>
      </c>
      <c r="F586" s="114"/>
      <c r="G586" s="115"/>
      <c r="H586" s="118"/>
      <c r="I586" s="117"/>
      <c r="J586" s="118"/>
      <c r="K586" s="116"/>
    </row>
    <row r="587" spans="1:11">
      <c r="A587" s="112">
        <v>4</v>
      </c>
      <c r="B587" s="113"/>
      <c r="C587" s="113" t="s">
        <v>227</v>
      </c>
      <c r="D587" s="113"/>
      <c r="E587" s="112">
        <v>4</v>
      </c>
      <c r="F587" s="114"/>
      <c r="G587" s="115"/>
      <c r="H587" s="118"/>
      <c r="I587" s="120"/>
      <c r="J587" s="118"/>
      <c r="K587" s="116"/>
    </row>
    <row r="588" spans="1:11">
      <c r="A588" s="112">
        <v>5</v>
      </c>
      <c r="B588" s="113"/>
      <c r="C588" s="113" t="s">
        <v>227</v>
      </c>
      <c r="D588" s="113"/>
      <c r="E588" s="112">
        <v>5</v>
      </c>
      <c r="F588" s="114"/>
      <c r="G588" s="115"/>
      <c r="H588" s="118"/>
      <c r="I588" s="120"/>
      <c r="J588" s="118"/>
      <c r="K588" s="116"/>
    </row>
    <row r="589" spans="1:11">
      <c r="A589" s="7">
        <v>6</v>
      </c>
      <c r="C589" s="8" t="s">
        <v>190</v>
      </c>
      <c r="E589" s="7">
        <v>6</v>
      </c>
      <c r="F589" s="9"/>
      <c r="G589" s="136">
        <v>0.4</v>
      </c>
      <c r="H589" s="136">
        <v>25064</v>
      </c>
      <c r="I589" s="29"/>
      <c r="J589" s="136">
        <v>0.4</v>
      </c>
      <c r="K589" s="137">
        <f>15617+9000</f>
        <v>24617</v>
      </c>
    </row>
    <row r="590" spans="1:11">
      <c r="A590" s="7">
        <v>7</v>
      </c>
      <c r="C590" s="8" t="s">
        <v>191</v>
      </c>
      <c r="E590" s="7">
        <v>7</v>
      </c>
      <c r="F590" s="9"/>
      <c r="G590" s="109"/>
      <c r="H590" s="136">
        <v>10094</v>
      </c>
      <c r="I590" s="83"/>
      <c r="J590" s="99"/>
      <c r="K590" s="137">
        <f>7692+2396+825</f>
        <v>10913</v>
      </c>
    </row>
    <row r="591" spans="1:11">
      <c r="A591" s="7">
        <v>8</v>
      </c>
      <c r="C591" s="8" t="s">
        <v>192</v>
      </c>
      <c r="E591" s="7">
        <v>8</v>
      </c>
      <c r="F591" s="9"/>
      <c r="G591" s="99">
        <f>SUM(G589:G590)</f>
        <v>0.4</v>
      </c>
      <c r="H591" s="99">
        <f>SUM(H589:H590)</f>
        <v>35158</v>
      </c>
      <c r="I591" s="83"/>
      <c r="J591" s="99">
        <f>SUM(J589:J590)</f>
        <v>0.4</v>
      </c>
      <c r="K591" s="98">
        <f>SUM(K589:K590)</f>
        <v>35530</v>
      </c>
    </row>
    <row r="592" spans="1:11">
      <c r="A592" s="7">
        <v>9</v>
      </c>
      <c r="C592" s="8"/>
      <c r="E592" s="7">
        <v>9</v>
      </c>
      <c r="F592" s="9"/>
      <c r="G592" s="109"/>
      <c r="H592" s="99"/>
      <c r="I592" s="28"/>
      <c r="J592" s="99"/>
      <c r="K592" s="98"/>
    </row>
    <row r="593" spans="1:12">
      <c r="A593" s="7">
        <v>10</v>
      </c>
      <c r="C593" s="8"/>
      <c r="E593" s="7">
        <v>10</v>
      </c>
      <c r="F593" s="9"/>
      <c r="G593" s="109"/>
      <c r="H593" s="99"/>
      <c r="I593" s="29"/>
      <c r="J593" s="99"/>
      <c r="K593" s="98"/>
    </row>
    <row r="594" spans="1:12">
      <c r="A594" s="7">
        <v>11</v>
      </c>
      <c r="C594" s="8" t="s">
        <v>174</v>
      </c>
      <c r="E594" s="7">
        <v>11</v>
      </c>
      <c r="G594" s="135"/>
      <c r="H594" s="135"/>
      <c r="I594" s="28"/>
      <c r="J594" s="135"/>
      <c r="K594" s="138">
        <v>0</v>
      </c>
    </row>
    <row r="595" spans="1:12">
      <c r="A595" s="7">
        <v>12</v>
      </c>
      <c r="C595" s="8" t="s">
        <v>175</v>
      </c>
      <c r="E595" s="7">
        <v>12</v>
      </c>
      <c r="G595" s="110"/>
      <c r="H595" s="135"/>
      <c r="I595" s="29"/>
      <c r="J595" s="94"/>
      <c r="K595" s="138">
        <v>0</v>
      </c>
    </row>
    <row r="596" spans="1:12">
      <c r="A596" s="7">
        <v>13</v>
      </c>
      <c r="C596" s="8" t="s">
        <v>193</v>
      </c>
      <c r="E596" s="7">
        <v>13</v>
      </c>
      <c r="F596" s="9"/>
      <c r="G596" s="109">
        <f>SUM(G594:G595)</f>
        <v>0</v>
      </c>
      <c r="H596" s="99">
        <f>SUM(H594:H595)</f>
        <v>0</v>
      </c>
      <c r="I596" s="83"/>
      <c r="J596" s="109">
        <f>SUM(J594:J595)</f>
        <v>0</v>
      </c>
      <c r="K596" s="109">
        <f>SUM(K594:K595)</f>
        <v>0</v>
      </c>
    </row>
    <row r="597" spans="1:12">
      <c r="A597" s="7">
        <v>14</v>
      </c>
      <c r="E597" s="7">
        <v>14</v>
      </c>
      <c r="F597" s="9"/>
      <c r="G597" s="109"/>
      <c r="H597" s="99"/>
      <c r="I597" s="83"/>
      <c r="J597" s="99"/>
      <c r="K597" s="98"/>
    </row>
    <row r="598" spans="1:12">
      <c r="A598" s="7">
        <v>15</v>
      </c>
      <c r="C598" s="8" t="s">
        <v>177</v>
      </c>
      <c r="E598" s="7">
        <v>15</v>
      </c>
      <c r="F598" s="9"/>
      <c r="G598" s="99">
        <f>G591+G596</f>
        <v>0.4</v>
      </c>
      <c r="H598" s="99">
        <f>H591+H596</f>
        <v>35158</v>
      </c>
      <c r="I598" s="83"/>
      <c r="J598" s="99">
        <f>J591+J596</f>
        <v>0.4</v>
      </c>
      <c r="K598" s="98">
        <f>K591+K596</f>
        <v>35530</v>
      </c>
    </row>
    <row r="599" spans="1:12">
      <c r="A599" s="7">
        <v>16</v>
      </c>
      <c r="E599" s="7">
        <v>16</v>
      </c>
      <c r="F599" s="9"/>
      <c r="G599" s="109"/>
      <c r="H599" s="99"/>
      <c r="I599" s="83"/>
      <c r="J599" s="99"/>
      <c r="K599" s="98"/>
      <c r="L599" s="130" t="s">
        <v>38</v>
      </c>
    </row>
    <row r="600" spans="1:12" s="35" customFormat="1">
      <c r="A600" s="7">
        <v>17</v>
      </c>
      <c r="B600" s="130"/>
      <c r="C600" s="8" t="s">
        <v>178</v>
      </c>
      <c r="D600" s="130"/>
      <c r="E600" s="7">
        <v>17</v>
      </c>
      <c r="F600" s="9"/>
      <c r="G600" s="146"/>
      <c r="H600" s="136"/>
      <c r="I600" s="83"/>
      <c r="J600" s="136"/>
      <c r="K600" s="137">
        <v>0</v>
      </c>
    </row>
    <row r="601" spans="1:12" s="35" customFormat="1">
      <c r="A601" s="7">
        <v>18</v>
      </c>
      <c r="B601" s="130"/>
      <c r="C601" s="8"/>
      <c r="D601" s="130"/>
      <c r="E601" s="7">
        <v>18</v>
      </c>
      <c r="F601" s="9"/>
      <c r="G601" s="109"/>
      <c r="H601" s="99"/>
      <c r="I601" s="83"/>
      <c r="J601" s="99"/>
      <c r="K601" s="98"/>
    </row>
    <row r="602" spans="1:12">
      <c r="A602" s="7">
        <v>19</v>
      </c>
      <c r="C602" s="8" t="s">
        <v>179</v>
      </c>
      <c r="E602" s="7">
        <v>19</v>
      </c>
      <c r="F602" s="9"/>
      <c r="G602" s="146"/>
      <c r="H602" s="136"/>
      <c r="I602" s="83"/>
      <c r="J602" s="136"/>
      <c r="K602" s="137">
        <v>0</v>
      </c>
    </row>
    <row r="603" spans="1:12">
      <c r="A603" s="7">
        <v>20</v>
      </c>
      <c r="C603" s="8" t="s">
        <v>180</v>
      </c>
      <c r="E603" s="7">
        <v>20</v>
      </c>
      <c r="F603" s="9"/>
      <c r="G603" s="146"/>
      <c r="H603" s="136">
        <v>-2007</v>
      </c>
      <c r="I603" s="83"/>
      <c r="J603" s="136"/>
      <c r="K603" s="137">
        <v>1025</v>
      </c>
    </row>
    <row r="604" spans="1:12">
      <c r="A604" s="7">
        <v>21</v>
      </c>
      <c r="C604" s="8"/>
      <c r="E604" s="7">
        <v>21</v>
      </c>
      <c r="F604" s="9"/>
      <c r="G604" s="109"/>
      <c r="H604" s="99"/>
      <c r="I604" s="83"/>
      <c r="J604" s="99"/>
      <c r="K604" s="98"/>
    </row>
    <row r="605" spans="1:12">
      <c r="A605" s="7">
        <v>22</v>
      </c>
      <c r="C605" s="8"/>
      <c r="E605" s="7">
        <v>22</v>
      </c>
      <c r="F605" s="9"/>
      <c r="G605" s="109"/>
      <c r="H605" s="99"/>
      <c r="I605" s="83"/>
      <c r="J605" s="99"/>
      <c r="K605" s="98"/>
    </row>
    <row r="606" spans="1:12">
      <c r="A606" s="7">
        <v>23</v>
      </c>
      <c r="C606" s="8" t="s">
        <v>194</v>
      </c>
      <c r="E606" s="7">
        <v>23</v>
      </c>
      <c r="F606" s="9"/>
      <c r="G606" s="146"/>
      <c r="H606" s="136"/>
      <c r="I606" s="83"/>
      <c r="J606" s="136"/>
      <c r="K606" s="137"/>
    </row>
    <row r="607" spans="1:12">
      <c r="A607" s="7">
        <v>24</v>
      </c>
      <c r="C607" s="8"/>
      <c r="E607" s="7">
        <v>24</v>
      </c>
      <c r="F607" s="9"/>
      <c r="G607" s="109"/>
      <c r="H607" s="99"/>
      <c r="I607" s="83"/>
      <c r="J607" s="99"/>
      <c r="K607" s="98"/>
    </row>
    <row r="608" spans="1:12">
      <c r="E608" s="34"/>
      <c r="F608" s="69" t="s">
        <v>6</v>
      </c>
      <c r="G608" s="20" t="s">
        <v>6</v>
      </c>
      <c r="H608" s="81" t="s">
        <v>6</v>
      </c>
      <c r="I608" s="69" t="s">
        <v>6</v>
      </c>
      <c r="J608" s="20" t="s">
        <v>6</v>
      </c>
      <c r="K608" s="20" t="s">
        <v>6</v>
      </c>
    </row>
    <row r="609" spans="1:11">
      <c r="A609" s="7">
        <v>25</v>
      </c>
      <c r="C609" s="8" t="s">
        <v>195</v>
      </c>
      <c r="E609" s="7">
        <v>25</v>
      </c>
      <c r="G609" s="94">
        <f>SUM(G598:G608)</f>
        <v>0.4</v>
      </c>
      <c r="H609" s="94">
        <f>SUM(H598:H608)</f>
        <v>33151</v>
      </c>
      <c r="I609" s="95"/>
      <c r="J609" s="94">
        <f>SUM(J598:J608)</f>
        <v>0.4</v>
      </c>
      <c r="K609" s="95">
        <f>SUM(K598:K608)</f>
        <v>36555</v>
      </c>
    </row>
    <row r="610" spans="1:11">
      <c r="E610" s="34"/>
      <c r="F610" s="69" t="s">
        <v>6</v>
      </c>
      <c r="G610" s="19" t="s">
        <v>6</v>
      </c>
      <c r="H610" s="81" t="s">
        <v>6</v>
      </c>
      <c r="I610" s="69" t="s">
        <v>6</v>
      </c>
      <c r="J610" s="19" t="s">
        <v>6</v>
      </c>
      <c r="K610" s="20" t="s">
        <v>6</v>
      </c>
    </row>
    <row r="611" spans="1:11">
      <c r="C611" s="130" t="s">
        <v>49</v>
      </c>
      <c r="E611" s="34"/>
      <c r="F611" s="69"/>
      <c r="G611" s="19"/>
      <c r="H611" s="81"/>
      <c r="I611" s="69"/>
      <c r="J611" s="19"/>
      <c r="K611" s="20"/>
    </row>
    <row r="612" spans="1:11">
      <c r="A612" s="8"/>
      <c r="H612" s="231"/>
      <c r="K612" s="39"/>
    </row>
    <row r="613" spans="1:11">
      <c r="H613" s="231"/>
      <c r="K613" s="39"/>
    </row>
    <row r="614" spans="1:11">
      <c r="A614" s="15" t="str">
        <f>$A$83</f>
        <v xml:space="preserve">Institution No.:  </v>
      </c>
      <c r="B614" s="35"/>
      <c r="C614" s="35"/>
      <c r="D614" s="35"/>
      <c r="E614" s="36"/>
      <c r="F614" s="35"/>
      <c r="G614" s="37"/>
      <c r="H614" s="230"/>
      <c r="I614" s="35"/>
      <c r="J614" s="37"/>
      <c r="K614" s="14" t="s">
        <v>196</v>
      </c>
    </row>
    <row r="615" spans="1:11">
      <c r="A615" s="257" t="s">
        <v>197</v>
      </c>
      <c r="B615" s="257"/>
      <c r="C615" s="257"/>
      <c r="D615" s="257"/>
      <c r="E615" s="257"/>
      <c r="F615" s="257"/>
      <c r="G615" s="257"/>
      <c r="H615" s="257"/>
      <c r="I615" s="257"/>
      <c r="J615" s="257"/>
      <c r="K615" s="257"/>
    </row>
    <row r="616" spans="1:11">
      <c r="A616" s="15" t="str">
        <f>$A$42</f>
        <v xml:space="preserve">NAME: </v>
      </c>
      <c r="B616" s="15"/>
      <c r="C616" s="130" t="str">
        <f>$D$20</f>
        <v>University of Colorado</v>
      </c>
      <c r="G616" s="78"/>
      <c r="H616" s="239"/>
      <c r="J616" s="13"/>
      <c r="K616" s="17" t="str">
        <f>$K$3</f>
        <v>Due Date: October 08, 2018</v>
      </c>
    </row>
    <row r="617" spans="1:11">
      <c r="A617" s="18" t="s">
        <v>6</v>
      </c>
      <c r="B617" s="18" t="s">
        <v>6</v>
      </c>
      <c r="C617" s="18" t="s">
        <v>6</v>
      </c>
      <c r="D617" s="18" t="s">
        <v>6</v>
      </c>
      <c r="E617" s="18" t="s">
        <v>6</v>
      </c>
      <c r="F617" s="18" t="s">
        <v>6</v>
      </c>
      <c r="G617" s="19" t="s">
        <v>6</v>
      </c>
      <c r="H617" s="81" t="s">
        <v>6</v>
      </c>
      <c r="I617" s="18" t="s">
        <v>6</v>
      </c>
      <c r="J617" s="19" t="s">
        <v>6</v>
      </c>
      <c r="K617" s="20" t="s">
        <v>6</v>
      </c>
    </row>
    <row r="618" spans="1:11">
      <c r="A618" s="21" t="s">
        <v>7</v>
      </c>
      <c r="E618" s="21" t="s">
        <v>7</v>
      </c>
      <c r="F618" s="22"/>
      <c r="G618" s="23"/>
      <c r="H618" s="215" t="str">
        <f>+H581</f>
        <v>2017-18</v>
      </c>
      <c r="I618" s="22"/>
      <c r="J618" s="23"/>
      <c r="K618" s="24" t="str">
        <f>+K581</f>
        <v>2018-19</v>
      </c>
    </row>
    <row r="619" spans="1:11">
      <c r="A619" s="21" t="s">
        <v>9</v>
      </c>
      <c r="C619" s="25" t="s">
        <v>51</v>
      </c>
      <c r="E619" s="21" t="s">
        <v>9</v>
      </c>
      <c r="F619" s="22"/>
      <c r="G619" s="23" t="s">
        <v>11</v>
      </c>
      <c r="H619" s="215" t="s">
        <v>12</v>
      </c>
      <c r="I619" s="22"/>
      <c r="J619" s="23" t="s">
        <v>11</v>
      </c>
      <c r="K619" s="24" t="s">
        <v>13</v>
      </c>
    </row>
    <row r="620" spans="1:11">
      <c r="A620" s="18" t="s">
        <v>6</v>
      </c>
      <c r="B620" s="18" t="s">
        <v>6</v>
      </c>
      <c r="C620" s="18" t="s">
        <v>6</v>
      </c>
      <c r="D620" s="18" t="s">
        <v>6</v>
      </c>
      <c r="E620" s="18" t="s">
        <v>6</v>
      </c>
      <c r="F620" s="18" t="s">
        <v>6</v>
      </c>
      <c r="G620" s="19" t="s">
        <v>6</v>
      </c>
      <c r="H620" s="81" t="s">
        <v>6</v>
      </c>
      <c r="I620" s="18" t="s">
        <v>6</v>
      </c>
      <c r="J620" s="84" t="s">
        <v>6</v>
      </c>
      <c r="K620" s="20" t="s">
        <v>6</v>
      </c>
    </row>
    <row r="621" spans="1:11">
      <c r="A621" s="112">
        <v>1</v>
      </c>
      <c r="B621" s="113"/>
      <c r="C621" s="113" t="s">
        <v>227</v>
      </c>
      <c r="D621" s="113"/>
      <c r="E621" s="112">
        <v>1</v>
      </c>
      <c r="F621" s="114"/>
      <c r="G621" s="115"/>
      <c r="H621" s="118"/>
      <c r="I621" s="117"/>
      <c r="J621" s="118"/>
      <c r="K621" s="119"/>
    </row>
    <row r="622" spans="1:11">
      <c r="A622" s="112">
        <v>2</v>
      </c>
      <c r="B622" s="113"/>
      <c r="C622" s="113" t="s">
        <v>227</v>
      </c>
      <c r="D622" s="113"/>
      <c r="E622" s="112">
        <v>2</v>
      </c>
      <c r="F622" s="114"/>
      <c r="G622" s="115"/>
      <c r="H622" s="118"/>
      <c r="I622" s="117"/>
      <c r="J622" s="118"/>
      <c r="K622" s="116"/>
    </row>
    <row r="623" spans="1:11">
      <c r="A623" s="112">
        <v>3</v>
      </c>
      <c r="B623" s="113"/>
      <c r="C623" s="113" t="s">
        <v>227</v>
      </c>
      <c r="D623" s="113"/>
      <c r="E623" s="112">
        <v>3</v>
      </c>
      <c r="F623" s="114"/>
      <c r="G623" s="115"/>
      <c r="H623" s="118"/>
      <c r="I623" s="117"/>
      <c r="J623" s="118"/>
      <c r="K623" s="116"/>
    </row>
    <row r="624" spans="1:11">
      <c r="A624" s="112">
        <v>4</v>
      </c>
      <c r="B624" s="113"/>
      <c r="C624" s="113" t="s">
        <v>227</v>
      </c>
      <c r="D624" s="113"/>
      <c r="E624" s="112">
        <v>4</v>
      </c>
      <c r="F624" s="114"/>
      <c r="G624" s="115"/>
      <c r="H624" s="118"/>
      <c r="I624" s="120"/>
      <c r="J624" s="118"/>
      <c r="K624" s="116"/>
    </row>
    <row r="625" spans="1:11">
      <c r="A625" s="112">
        <v>5</v>
      </c>
      <c r="B625" s="113"/>
      <c r="C625" s="113" t="s">
        <v>227</v>
      </c>
      <c r="D625" s="113"/>
      <c r="E625" s="112">
        <v>5</v>
      </c>
      <c r="F625" s="114"/>
      <c r="G625" s="118"/>
      <c r="H625" s="118"/>
      <c r="I625" s="120"/>
      <c r="J625" s="118"/>
      <c r="K625" s="116"/>
    </row>
    <row r="626" spans="1:11">
      <c r="A626" s="7">
        <v>6</v>
      </c>
      <c r="C626" s="8" t="s">
        <v>190</v>
      </c>
      <c r="E626" s="7">
        <v>6</v>
      </c>
      <c r="F626" s="9"/>
      <c r="G626" s="136">
        <f>13.75+1.6+91.38</f>
        <v>106.72999999999999</v>
      </c>
      <c r="H626" s="136">
        <v>8530192</v>
      </c>
      <c r="I626" s="29"/>
      <c r="J626" s="136">
        <v>105.18</v>
      </c>
      <c r="K626" s="137">
        <f>8153692+220343+1116567</f>
        <v>9490602</v>
      </c>
    </row>
    <row r="627" spans="1:11">
      <c r="A627" s="7">
        <v>7</v>
      </c>
      <c r="C627" s="8" t="s">
        <v>191</v>
      </c>
      <c r="E627" s="7">
        <v>7</v>
      </c>
      <c r="F627" s="9"/>
      <c r="G627" s="99"/>
      <c r="H627" s="136">
        <v>2543695</v>
      </c>
      <c r="I627" s="83"/>
      <c r="J627" s="99"/>
      <c r="K627" s="137">
        <f>2246669+267113+82494</f>
        <v>2596276</v>
      </c>
    </row>
    <row r="628" spans="1:11">
      <c r="A628" s="7">
        <v>8</v>
      </c>
      <c r="C628" s="8" t="s">
        <v>192</v>
      </c>
      <c r="E628" s="7">
        <v>8</v>
      </c>
      <c r="F628" s="9"/>
      <c r="G628" s="99">
        <f>SUM(G626:G627)</f>
        <v>106.72999999999999</v>
      </c>
      <c r="H628" s="99">
        <f>SUM(H626:H627)</f>
        <v>11073887</v>
      </c>
      <c r="I628" s="83"/>
      <c r="J628" s="99">
        <f>SUM(J626:J627)</f>
        <v>105.18</v>
      </c>
      <c r="K628" s="98">
        <f>SUM(K626:K627)</f>
        <v>12086878</v>
      </c>
    </row>
    <row r="629" spans="1:11">
      <c r="A629" s="7">
        <v>9</v>
      </c>
      <c r="C629" s="8"/>
      <c r="E629" s="7">
        <v>9</v>
      </c>
      <c r="F629" s="9"/>
      <c r="G629" s="99"/>
      <c r="H629" s="99"/>
      <c r="I629" s="28"/>
      <c r="J629" s="99"/>
      <c r="K629" s="98"/>
    </row>
    <row r="630" spans="1:11">
      <c r="A630" s="7">
        <v>10</v>
      </c>
      <c r="C630" s="8"/>
      <c r="E630" s="7">
        <v>10</v>
      </c>
      <c r="F630" s="9"/>
      <c r="G630" s="99"/>
      <c r="H630" s="99"/>
      <c r="I630" s="29"/>
      <c r="J630" s="99"/>
      <c r="K630" s="98"/>
    </row>
    <row r="631" spans="1:11">
      <c r="A631" s="7">
        <v>11</v>
      </c>
      <c r="C631" s="8" t="s">
        <v>174</v>
      </c>
      <c r="E631" s="7">
        <v>11</v>
      </c>
      <c r="G631" s="135">
        <v>18.8</v>
      </c>
      <c r="H631" s="135">
        <v>921197</v>
      </c>
      <c r="I631" s="28"/>
      <c r="J631" s="135">
        <v>19.05</v>
      </c>
      <c r="K631" s="138">
        <v>1027274</v>
      </c>
    </row>
    <row r="632" spans="1:11">
      <c r="A632" s="7">
        <v>12</v>
      </c>
      <c r="C632" s="8" t="s">
        <v>175</v>
      </c>
      <c r="E632" s="7">
        <v>12</v>
      </c>
      <c r="G632" s="94"/>
      <c r="H632" s="135">
        <v>469708</v>
      </c>
      <c r="I632" s="29"/>
      <c r="J632" s="94"/>
      <c r="K632" s="138">
        <v>514815</v>
      </c>
    </row>
    <row r="633" spans="1:11">
      <c r="A633" s="7">
        <v>13</v>
      </c>
      <c r="C633" s="8" t="s">
        <v>193</v>
      </c>
      <c r="E633" s="7">
        <v>13</v>
      </c>
      <c r="F633" s="9"/>
      <c r="G633" s="99">
        <f>SUM(G631:G632)</f>
        <v>18.8</v>
      </c>
      <c r="H633" s="99">
        <f>SUM(H631:H632)</f>
        <v>1390905</v>
      </c>
      <c r="I633" s="83"/>
      <c r="J633" s="99">
        <f>SUM(J631:J632)</f>
        <v>19.05</v>
      </c>
      <c r="K633" s="98">
        <f>SUM(K631:K632)</f>
        <v>1542089</v>
      </c>
    </row>
    <row r="634" spans="1:11">
      <c r="A634" s="7">
        <v>14</v>
      </c>
      <c r="E634" s="7">
        <v>14</v>
      </c>
      <c r="F634" s="9"/>
      <c r="G634" s="99"/>
      <c r="H634" s="99"/>
      <c r="I634" s="83"/>
      <c r="J634" s="99"/>
      <c r="K634" s="98"/>
    </row>
    <row r="635" spans="1:11">
      <c r="A635" s="7">
        <v>15</v>
      </c>
      <c r="C635" s="8" t="s">
        <v>177</v>
      </c>
      <c r="E635" s="7">
        <v>15</v>
      </c>
      <c r="F635" s="9"/>
      <c r="G635" s="99">
        <f>G628+G633</f>
        <v>125.52999999999999</v>
      </c>
      <c r="H635" s="99">
        <f>H628+H633</f>
        <v>12464792</v>
      </c>
      <c r="I635" s="83"/>
      <c r="J635" s="99">
        <f>J628+J633</f>
        <v>124.23</v>
      </c>
      <c r="K635" s="98">
        <f>K628+K633</f>
        <v>13628967</v>
      </c>
    </row>
    <row r="636" spans="1:11">
      <c r="A636" s="7">
        <v>16</v>
      </c>
      <c r="E636" s="7">
        <v>16</v>
      </c>
      <c r="F636" s="9"/>
      <c r="G636" s="99"/>
      <c r="H636" s="99"/>
      <c r="I636" s="83"/>
      <c r="J636" s="99"/>
      <c r="K636" s="98"/>
    </row>
    <row r="637" spans="1:11" s="35" customFormat="1">
      <c r="A637" s="7">
        <v>17</v>
      </c>
      <c r="B637" s="130"/>
      <c r="C637" s="8" t="s">
        <v>178</v>
      </c>
      <c r="D637" s="130"/>
      <c r="E637" s="7">
        <v>17</v>
      </c>
      <c r="F637" s="9"/>
      <c r="G637" s="146"/>
      <c r="H637" s="136">
        <v>603682</v>
      </c>
      <c r="I637" s="83"/>
      <c r="J637" s="136"/>
      <c r="K637" s="137">
        <f>331934+1666</f>
        <v>333600</v>
      </c>
    </row>
    <row r="638" spans="1:11" s="35" customFormat="1">
      <c r="A638" s="7">
        <v>18</v>
      </c>
      <c r="B638" s="130"/>
      <c r="C638" s="8"/>
      <c r="D638" s="130"/>
      <c r="E638" s="7">
        <v>18</v>
      </c>
      <c r="F638" s="9"/>
      <c r="G638" s="109"/>
      <c r="H638" s="99"/>
      <c r="I638" s="83"/>
      <c r="J638" s="99"/>
      <c r="K638" s="98"/>
    </row>
    <row r="639" spans="1:11">
      <c r="A639" s="7">
        <v>19</v>
      </c>
      <c r="C639" s="8" t="s">
        <v>179</v>
      </c>
      <c r="E639" s="7">
        <v>19</v>
      </c>
      <c r="F639" s="9"/>
      <c r="G639" s="109"/>
      <c r="H639" s="136">
        <v>115582</v>
      </c>
      <c r="I639" s="83"/>
      <c r="J639" s="99"/>
      <c r="K639" s="137">
        <v>56277</v>
      </c>
    </row>
    <row r="640" spans="1:11">
      <c r="A640" s="7">
        <v>20</v>
      </c>
      <c r="C640" s="8" t="s">
        <v>180</v>
      </c>
      <c r="E640" s="7">
        <v>20</v>
      </c>
      <c r="F640" s="9"/>
      <c r="G640" s="109"/>
      <c r="H640" s="136">
        <v>2751028</v>
      </c>
      <c r="I640" s="83"/>
      <c r="J640" s="99"/>
      <c r="K640" s="98">
        <f>5789299+2936+27296</f>
        <v>5819531</v>
      </c>
    </row>
    <row r="641" spans="1:11">
      <c r="A641" s="7">
        <v>21</v>
      </c>
      <c r="C641" s="8"/>
      <c r="E641" s="7">
        <v>21</v>
      </c>
      <c r="F641" s="9"/>
      <c r="G641" s="109"/>
      <c r="H641" s="99"/>
      <c r="I641" s="83"/>
      <c r="J641" s="99"/>
      <c r="K641" s="98"/>
    </row>
    <row r="642" spans="1:11">
      <c r="A642" s="7">
        <v>22</v>
      </c>
      <c r="C642" s="8"/>
      <c r="E642" s="7">
        <v>22</v>
      </c>
      <c r="F642" s="9"/>
      <c r="G642" s="109"/>
      <c r="H642" s="99"/>
      <c r="I642" s="83"/>
      <c r="J642" s="99"/>
      <c r="K642" s="98"/>
    </row>
    <row r="643" spans="1:11">
      <c r="A643" s="7">
        <v>23</v>
      </c>
      <c r="C643" s="8" t="s">
        <v>194</v>
      </c>
      <c r="E643" s="7">
        <v>23</v>
      </c>
      <c r="F643" s="9"/>
      <c r="G643" s="109"/>
      <c r="H643" s="136">
        <v>0</v>
      </c>
      <c r="I643" s="83"/>
      <c r="J643" s="99"/>
      <c r="K643" s="137">
        <v>0</v>
      </c>
    </row>
    <row r="644" spans="1:11">
      <c r="A644" s="7">
        <v>24</v>
      </c>
      <c r="C644" s="8"/>
      <c r="E644" s="7">
        <v>24</v>
      </c>
      <c r="F644" s="9"/>
      <c r="G644" s="109"/>
      <c r="H644" s="99"/>
      <c r="I644" s="83"/>
      <c r="J644" s="99"/>
      <c r="K644" s="98"/>
    </row>
    <row r="645" spans="1:11">
      <c r="E645" s="34"/>
      <c r="F645" s="69" t="s">
        <v>6</v>
      </c>
      <c r="G645" s="20" t="s">
        <v>6</v>
      </c>
      <c r="H645" s="81" t="s">
        <v>6</v>
      </c>
      <c r="I645" s="69" t="s">
        <v>6</v>
      </c>
      <c r="J645" s="20" t="s">
        <v>6</v>
      </c>
      <c r="K645" s="20" t="s">
        <v>6</v>
      </c>
    </row>
    <row r="646" spans="1:11">
      <c r="A646" s="7">
        <v>25</v>
      </c>
      <c r="C646" s="8" t="s">
        <v>198</v>
      </c>
      <c r="E646" s="7">
        <v>25</v>
      </c>
      <c r="G646" s="94">
        <f>SUM(G635:G645)</f>
        <v>125.52999999999999</v>
      </c>
      <c r="H646" s="94">
        <f>SUM(H635:H645)</f>
        <v>15935084</v>
      </c>
      <c r="I646" s="95"/>
      <c r="J646" s="94">
        <f>SUM(J635:J645)</f>
        <v>124.23</v>
      </c>
      <c r="K646" s="95">
        <f>SUM(K635:K645)</f>
        <v>19838375</v>
      </c>
    </row>
    <row r="647" spans="1:11">
      <c r="A647" s="7"/>
      <c r="C647" s="8"/>
      <c r="E647" s="7"/>
      <c r="F647" s="69" t="s">
        <v>6</v>
      </c>
      <c r="G647" s="19" t="s">
        <v>6</v>
      </c>
      <c r="H647" s="81" t="s">
        <v>6</v>
      </c>
      <c r="I647" s="69" t="s">
        <v>6</v>
      </c>
      <c r="J647" s="19" t="s">
        <v>6</v>
      </c>
      <c r="K647" s="20" t="s">
        <v>6</v>
      </c>
    </row>
    <row r="648" spans="1:11">
      <c r="A648" s="7"/>
      <c r="C648" s="130" t="s">
        <v>49</v>
      </c>
      <c r="E648" s="7"/>
      <c r="G648" s="94"/>
      <c r="H648" s="94"/>
      <c r="I648" s="95"/>
      <c r="J648" s="94"/>
      <c r="K648" s="94"/>
    </row>
    <row r="649" spans="1:11">
      <c r="E649" s="34"/>
      <c r="F649" s="69"/>
      <c r="G649" s="19"/>
      <c r="H649" s="81"/>
      <c r="I649" s="69"/>
      <c r="J649" s="19"/>
      <c r="K649" s="20"/>
    </row>
    <row r="650" spans="1:11">
      <c r="A650" s="8"/>
      <c r="H650" s="231"/>
      <c r="K650" s="39"/>
    </row>
    <row r="651" spans="1:11">
      <c r="A651" s="15" t="str">
        <f>$A$83</f>
        <v xml:space="preserve">Institution No.:  </v>
      </c>
      <c r="B651" s="35"/>
      <c r="C651" s="35"/>
      <c r="D651" s="35"/>
      <c r="E651" s="36"/>
      <c r="F651" s="35"/>
      <c r="G651" s="37"/>
      <c r="H651" s="230"/>
      <c r="I651" s="35"/>
      <c r="J651" s="37"/>
      <c r="K651" s="14" t="s">
        <v>199</v>
      </c>
    </row>
    <row r="652" spans="1:11">
      <c r="A652" s="257" t="s">
        <v>200</v>
      </c>
      <c r="B652" s="257"/>
      <c r="C652" s="257"/>
      <c r="D652" s="257"/>
      <c r="E652" s="257"/>
      <c r="F652" s="257"/>
      <c r="G652" s="257"/>
      <c r="H652" s="257"/>
      <c r="I652" s="257"/>
      <c r="J652" s="257"/>
      <c r="K652" s="257"/>
    </row>
    <row r="653" spans="1:11">
      <c r="A653" s="15" t="str">
        <f>$A$42</f>
        <v xml:space="preserve">NAME: </v>
      </c>
      <c r="C653" s="130" t="str">
        <f>$D$20</f>
        <v>University of Colorado</v>
      </c>
      <c r="G653" s="78"/>
      <c r="H653" s="239"/>
      <c r="J653" s="13"/>
      <c r="K653" s="17" t="str">
        <f>$K$3</f>
        <v>Due Date: October 08, 2018</v>
      </c>
    </row>
    <row r="654" spans="1:11">
      <c r="A654" s="18" t="s">
        <v>6</v>
      </c>
      <c r="B654" s="18" t="s">
        <v>6</v>
      </c>
      <c r="C654" s="18" t="s">
        <v>6</v>
      </c>
      <c r="D654" s="18" t="s">
        <v>6</v>
      </c>
      <c r="E654" s="18" t="s">
        <v>6</v>
      </c>
      <c r="F654" s="18" t="s">
        <v>6</v>
      </c>
      <c r="G654" s="19" t="s">
        <v>6</v>
      </c>
      <c r="H654" s="81" t="s">
        <v>6</v>
      </c>
      <c r="I654" s="18" t="s">
        <v>6</v>
      </c>
      <c r="J654" s="19" t="s">
        <v>6</v>
      </c>
      <c r="K654" s="20" t="s">
        <v>6</v>
      </c>
    </row>
    <row r="655" spans="1:11">
      <c r="A655" s="21" t="s">
        <v>7</v>
      </c>
      <c r="E655" s="21" t="s">
        <v>7</v>
      </c>
      <c r="F655" s="22"/>
      <c r="G655" s="23"/>
      <c r="H655" s="215" t="str">
        <f>+H618</f>
        <v>2017-18</v>
      </c>
      <c r="I655" s="22"/>
      <c r="J655" s="23"/>
      <c r="K655" s="24" t="str">
        <f>+K618</f>
        <v>2018-19</v>
      </c>
    </row>
    <row r="656" spans="1:11">
      <c r="A656" s="21" t="s">
        <v>9</v>
      </c>
      <c r="C656" s="25" t="s">
        <v>51</v>
      </c>
      <c r="E656" s="21" t="s">
        <v>9</v>
      </c>
      <c r="F656" s="22"/>
      <c r="G656" s="23" t="s">
        <v>11</v>
      </c>
      <c r="H656" s="215" t="s">
        <v>12</v>
      </c>
      <c r="I656" s="22"/>
      <c r="J656" s="23" t="s">
        <v>11</v>
      </c>
      <c r="K656" s="24" t="s">
        <v>13</v>
      </c>
    </row>
    <row r="657" spans="1:11">
      <c r="A657" s="18" t="s">
        <v>6</v>
      </c>
      <c r="B657" s="18" t="s">
        <v>6</v>
      </c>
      <c r="C657" s="18" t="s">
        <v>6</v>
      </c>
      <c r="D657" s="18" t="s">
        <v>6</v>
      </c>
      <c r="E657" s="18" t="s">
        <v>6</v>
      </c>
      <c r="F657" s="18" t="s">
        <v>6</v>
      </c>
      <c r="G657" s="19" t="s">
        <v>6</v>
      </c>
      <c r="H657" s="81" t="s">
        <v>6</v>
      </c>
      <c r="I657" s="18" t="s">
        <v>6</v>
      </c>
      <c r="J657" s="19" t="s">
        <v>6</v>
      </c>
      <c r="K657" s="20" t="s">
        <v>6</v>
      </c>
    </row>
    <row r="658" spans="1:11">
      <c r="A658" s="112">
        <v>1</v>
      </c>
      <c r="B658" s="113"/>
      <c r="C658" s="113" t="s">
        <v>227</v>
      </c>
      <c r="D658" s="113"/>
      <c r="E658" s="112">
        <v>1</v>
      </c>
      <c r="F658" s="114"/>
      <c r="G658" s="115"/>
      <c r="H658" s="118"/>
      <c r="I658" s="117"/>
      <c r="J658" s="118"/>
      <c r="K658" s="119"/>
    </row>
    <row r="659" spans="1:11">
      <c r="A659" s="112">
        <v>2</v>
      </c>
      <c r="B659" s="113"/>
      <c r="C659" s="113" t="s">
        <v>227</v>
      </c>
      <c r="D659" s="113"/>
      <c r="E659" s="112">
        <v>2</v>
      </c>
      <c r="F659" s="114"/>
      <c r="G659" s="115"/>
      <c r="H659" s="118"/>
      <c r="I659" s="117"/>
      <c r="J659" s="118"/>
      <c r="K659" s="116"/>
    </row>
    <row r="660" spans="1:11">
      <c r="A660" s="112">
        <v>3</v>
      </c>
      <c r="B660" s="113"/>
      <c r="C660" s="113" t="s">
        <v>227</v>
      </c>
      <c r="D660" s="113"/>
      <c r="E660" s="112">
        <v>3</v>
      </c>
      <c r="F660" s="114"/>
      <c r="G660" s="115"/>
      <c r="H660" s="118"/>
      <c r="I660" s="117"/>
      <c r="J660" s="118"/>
      <c r="K660" s="116"/>
    </row>
    <row r="661" spans="1:11">
      <c r="A661" s="112">
        <v>4</v>
      </c>
      <c r="B661" s="113"/>
      <c r="C661" s="113" t="s">
        <v>227</v>
      </c>
      <c r="D661" s="113"/>
      <c r="E661" s="112">
        <v>4</v>
      </c>
      <c r="F661" s="114"/>
      <c r="G661" s="115"/>
      <c r="H661" s="118"/>
      <c r="I661" s="120"/>
      <c r="J661" s="118"/>
      <c r="K661" s="116"/>
    </row>
    <row r="662" spans="1:11">
      <c r="A662" s="112">
        <v>5</v>
      </c>
      <c r="B662" s="113"/>
      <c r="C662" s="113" t="s">
        <v>227</v>
      </c>
      <c r="D662" s="113"/>
      <c r="E662" s="112">
        <v>5</v>
      </c>
      <c r="F662" s="114"/>
      <c r="G662" s="115"/>
      <c r="H662" s="118"/>
      <c r="I662" s="120"/>
      <c r="J662" s="118"/>
      <c r="K662" s="116"/>
    </row>
    <row r="663" spans="1:11">
      <c r="A663" s="7">
        <v>6</v>
      </c>
      <c r="C663" s="8" t="s">
        <v>190</v>
      </c>
      <c r="E663" s="7">
        <v>6</v>
      </c>
      <c r="F663" s="9"/>
      <c r="G663" s="136">
        <f>0.25+71.76</f>
        <v>72.010000000000005</v>
      </c>
      <c r="H663" s="136">
        <v>5187032</v>
      </c>
      <c r="I663" s="29"/>
      <c r="J663" s="136">
        <v>82.28</v>
      </c>
      <c r="K663" s="137">
        <f>5762286+32306+16096</f>
        <v>5810688</v>
      </c>
    </row>
    <row r="664" spans="1:11">
      <c r="A664" s="7">
        <v>7</v>
      </c>
      <c r="C664" s="8" t="s">
        <v>191</v>
      </c>
      <c r="E664" s="7">
        <v>7</v>
      </c>
      <c r="F664" s="9"/>
      <c r="G664" s="99"/>
      <c r="H664" s="136">
        <v>1819473</v>
      </c>
      <c r="I664" s="83"/>
      <c r="J664" s="99"/>
      <c r="K664" s="137">
        <f>1798752+16100+10164</f>
        <v>1825016</v>
      </c>
    </row>
    <row r="665" spans="1:11">
      <c r="A665" s="7">
        <v>8</v>
      </c>
      <c r="C665" s="8" t="s">
        <v>192</v>
      </c>
      <c r="E665" s="7">
        <v>8</v>
      </c>
      <c r="F665" s="9"/>
      <c r="G665" s="99">
        <f>SUM(G663:G664)</f>
        <v>72.010000000000005</v>
      </c>
      <c r="H665" s="99">
        <f>SUM(H663:H664)</f>
        <v>7006505</v>
      </c>
      <c r="I665" s="83"/>
      <c r="J665" s="99">
        <f>SUM(J663:J664)</f>
        <v>82.28</v>
      </c>
      <c r="K665" s="98">
        <f>SUM(K663:K664)</f>
        <v>7635704</v>
      </c>
    </row>
    <row r="666" spans="1:11">
      <c r="A666" s="7">
        <v>9</v>
      </c>
      <c r="C666" s="8"/>
      <c r="E666" s="7">
        <v>9</v>
      </c>
      <c r="F666" s="9"/>
      <c r="G666" s="99"/>
      <c r="H666" s="99"/>
      <c r="I666" s="28"/>
      <c r="J666" s="99"/>
      <c r="K666" s="98"/>
    </row>
    <row r="667" spans="1:11">
      <c r="A667" s="7">
        <v>10</v>
      </c>
      <c r="C667" s="8"/>
      <c r="E667" s="7">
        <v>10</v>
      </c>
      <c r="F667" s="9"/>
      <c r="G667" s="99"/>
      <c r="H667" s="99"/>
      <c r="I667" s="29"/>
      <c r="J667" s="99"/>
      <c r="K667" s="98"/>
    </row>
    <row r="668" spans="1:11">
      <c r="A668" s="7">
        <v>11</v>
      </c>
      <c r="C668" s="8" t="s">
        <v>174</v>
      </c>
      <c r="E668" s="7">
        <v>11</v>
      </c>
      <c r="G668" s="135">
        <v>13.06</v>
      </c>
      <c r="H668" s="135">
        <v>807415</v>
      </c>
      <c r="I668" s="28"/>
      <c r="J668" s="135">
        <v>15.89</v>
      </c>
      <c r="K668" s="138">
        <v>817890</v>
      </c>
    </row>
    <row r="669" spans="1:11">
      <c r="A669" s="7">
        <v>12</v>
      </c>
      <c r="C669" s="8" t="s">
        <v>175</v>
      </c>
      <c r="E669" s="7">
        <v>12</v>
      </c>
      <c r="G669" s="94"/>
      <c r="H669" s="135">
        <v>466832</v>
      </c>
      <c r="I669" s="29"/>
      <c r="J669" s="94"/>
      <c r="K669" s="138">
        <v>519987</v>
      </c>
    </row>
    <row r="670" spans="1:11">
      <c r="A670" s="7">
        <v>13</v>
      </c>
      <c r="C670" s="8" t="s">
        <v>193</v>
      </c>
      <c r="E670" s="7">
        <v>13</v>
      </c>
      <c r="F670" s="9"/>
      <c r="G670" s="99">
        <f>SUM(G668:G669)</f>
        <v>13.06</v>
      </c>
      <c r="H670" s="99">
        <f>SUM(H668:H669)</f>
        <v>1274247</v>
      </c>
      <c r="I670" s="83"/>
      <c r="J670" s="99">
        <f>SUM(J668:J669)</f>
        <v>15.89</v>
      </c>
      <c r="K670" s="98">
        <f>SUM(K668:K669)</f>
        <v>1337877</v>
      </c>
    </row>
    <row r="671" spans="1:11">
      <c r="A671" s="7">
        <v>14</v>
      </c>
      <c r="E671" s="7">
        <v>14</v>
      </c>
      <c r="F671" s="9"/>
      <c r="G671" s="99"/>
      <c r="H671" s="99"/>
      <c r="I671" s="83"/>
      <c r="J671" s="99"/>
      <c r="K671" s="98"/>
    </row>
    <row r="672" spans="1:11">
      <c r="A672" s="7">
        <v>15</v>
      </c>
      <c r="C672" s="8" t="s">
        <v>177</v>
      </c>
      <c r="E672" s="7">
        <v>15</v>
      </c>
      <c r="F672" s="9"/>
      <c r="G672" s="99">
        <f>G665+G670</f>
        <v>85.070000000000007</v>
      </c>
      <c r="H672" s="99">
        <f>H665+H670</f>
        <v>8280752</v>
      </c>
      <c r="I672" s="83"/>
      <c r="J672" s="99">
        <f>J665+J670</f>
        <v>98.17</v>
      </c>
      <c r="K672" s="98">
        <f>K665+K670</f>
        <v>8973581</v>
      </c>
    </row>
    <row r="673" spans="1:11">
      <c r="A673" s="7">
        <v>16</v>
      </c>
      <c r="E673" s="7">
        <v>16</v>
      </c>
      <c r="F673" s="9"/>
      <c r="G673" s="109"/>
      <c r="H673" s="99"/>
      <c r="I673" s="83"/>
      <c r="J673" s="99"/>
      <c r="K673" s="98"/>
    </row>
    <row r="674" spans="1:11" s="35" customFormat="1">
      <c r="A674" s="7">
        <v>17</v>
      </c>
      <c r="B674" s="130"/>
      <c r="C674" s="8" t="s">
        <v>178</v>
      </c>
      <c r="D674" s="130"/>
      <c r="E674" s="7">
        <v>17</v>
      </c>
      <c r="F674" s="9"/>
      <c r="G674" s="109"/>
      <c r="H674" s="136">
        <v>976376</v>
      </c>
      <c r="I674" s="83"/>
      <c r="J674" s="99"/>
      <c r="K674" s="137">
        <f>4721+774567</f>
        <v>779288</v>
      </c>
    </row>
    <row r="675" spans="1:11" s="35" customFormat="1">
      <c r="A675" s="7">
        <v>18</v>
      </c>
      <c r="B675" s="130"/>
      <c r="C675" s="8"/>
      <c r="D675" s="130"/>
      <c r="E675" s="7">
        <v>18</v>
      </c>
      <c r="F675" s="9"/>
      <c r="G675" s="109"/>
      <c r="H675" s="99"/>
      <c r="I675" s="83"/>
      <c r="J675" s="99"/>
      <c r="K675" s="98"/>
    </row>
    <row r="676" spans="1:11">
      <c r="A676" s="7">
        <v>19</v>
      </c>
      <c r="C676" s="8" t="s">
        <v>179</v>
      </c>
      <c r="E676" s="7">
        <v>19</v>
      </c>
      <c r="F676" s="9"/>
      <c r="G676" s="109"/>
      <c r="H676" s="136">
        <v>239440</v>
      </c>
      <c r="I676" s="83"/>
      <c r="J676" s="99"/>
      <c r="K676" s="137">
        <v>76195</v>
      </c>
    </row>
    <row r="677" spans="1:11">
      <c r="A677" s="7">
        <v>20</v>
      </c>
      <c r="C677" s="8" t="s">
        <v>180</v>
      </c>
      <c r="E677" s="7">
        <v>20</v>
      </c>
      <c r="F677" s="9"/>
      <c r="G677" s="109"/>
      <c r="H677" s="136">
        <v>2373813</v>
      </c>
      <c r="I677" s="83"/>
      <c r="J677" s="99"/>
      <c r="K677" s="137">
        <f>3839850+8160-500000</f>
        <v>3348010</v>
      </c>
    </row>
    <row r="678" spans="1:11">
      <c r="A678" s="7">
        <v>21</v>
      </c>
      <c r="C678" s="8"/>
      <c r="E678" s="7">
        <v>21</v>
      </c>
      <c r="F678" s="9"/>
      <c r="G678" s="109"/>
      <c r="H678" s="99"/>
      <c r="I678" s="83"/>
      <c r="J678" s="99"/>
      <c r="K678" s="98"/>
    </row>
    <row r="679" spans="1:11">
      <c r="A679" s="7">
        <v>22</v>
      </c>
      <c r="C679" s="8"/>
      <c r="E679" s="7">
        <v>22</v>
      </c>
      <c r="F679" s="9"/>
      <c r="G679" s="109"/>
      <c r="H679" s="99"/>
      <c r="I679" s="83"/>
      <c r="J679" s="99"/>
      <c r="K679" s="98"/>
    </row>
    <row r="680" spans="1:11">
      <c r="A680" s="7">
        <v>23</v>
      </c>
      <c r="C680" s="8" t="s">
        <v>194</v>
      </c>
      <c r="E680" s="7">
        <v>23</v>
      </c>
      <c r="F680" s="9"/>
      <c r="G680" s="109"/>
      <c r="H680" s="136"/>
      <c r="I680" s="83"/>
      <c r="J680" s="99"/>
      <c r="K680" s="137"/>
    </row>
    <row r="681" spans="1:11">
      <c r="A681" s="7">
        <v>24</v>
      </c>
      <c r="C681" s="8"/>
      <c r="E681" s="7">
        <v>24</v>
      </c>
      <c r="F681" s="9"/>
      <c r="G681" s="109"/>
      <c r="H681" s="99"/>
      <c r="I681" s="83"/>
      <c r="J681" s="99"/>
      <c r="K681" s="98"/>
    </row>
    <row r="682" spans="1:11">
      <c r="E682" s="34"/>
      <c r="F682" s="69" t="s">
        <v>6</v>
      </c>
      <c r="G682" s="20" t="s">
        <v>6</v>
      </c>
      <c r="H682" s="81" t="s">
        <v>6</v>
      </c>
      <c r="I682" s="69" t="s">
        <v>6</v>
      </c>
      <c r="J682" s="20" t="s">
        <v>6</v>
      </c>
      <c r="K682" s="20" t="s">
        <v>6</v>
      </c>
    </row>
    <row r="683" spans="1:11">
      <c r="A683" s="7">
        <v>25</v>
      </c>
      <c r="C683" s="8" t="s">
        <v>201</v>
      </c>
      <c r="E683" s="7">
        <v>25</v>
      </c>
      <c r="G683" s="94">
        <f>SUM(G672:G682)</f>
        <v>85.070000000000007</v>
      </c>
      <c r="H683" s="94">
        <f>SUM(H672:H682)</f>
        <v>11870381</v>
      </c>
      <c r="I683" s="95"/>
      <c r="J683" s="94">
        <f>SUM(J672:J682)</f>
        <v>98.17</v>
      </c>
      <c r="K683" s="95">
        <f>ROUND(SUM(K672:K682),0)</f>
        <v>13177074</v>
      </c>
    </row>
    <row r="684" spans="1:11">
      <c r="E684" s="34"/>
      <c r="F684" s="69" t="s">
        <v>6</v>
      </c>
      <c r="G684" s="19" t="s">
        <v>6</v>
      </c>
      <c r="H684" s="81" t="s">
        <v>6</v>
      </c>
      <c r="I684" s="69" t="s">
        <v>6</v>
      </c>
      <c r="J684" s="19" t="s">
        <v>6</v>
      </c>
      <c r="K684" s="20" t="s">
        <v>6</v>
      </c>
    </row>
    <row r="685" spans="1:11">
      <c r="C685" s="130" t="s">
        <v>49</v>
      </c>
      <c r="E685" s="34"/>
      <c r="F685" s="69"/>
      <c r="G685" s="19"/>
      <c r="H685" s="81"/>
      <c r="I685" s="69"/>
      <c r="J685" s="19"/>
      <c r="K685" s="20"/>
    </row>
    <row r="687" spans="1:11">
      <c r="A687" s="8"/>
    </row>
    <row r="688" spans="1:11">
      <c r="A688" s="15" t="str">
        <f>$A$83</f>
        <v xml:space="preserve">Institution No.:  </v>
      </c>
      <c r="B688" s="35"/>
      <c r="C688" s="35"/>
      <c r="D688" s="35"/>
      <c r="E688" s="36"/>
      <c r="F688" s="35"/>
      <c r="G688" s="37"/>
      <c r="H688" s="230"/>
      <c r="I688" s="35"/>
      <c r="J688" s="37"/>
      <c r="K688" s="14" t="s">
        <v>202</v>
      </c>
    </row>
    <row r="689" spans="1:11">
      <c r="A689" s="257" t="s">
        <v>203</v>
      </c>
      <c r="B689" s="257"/>
      <c r="C689" s="257"/>
      <c r="D689" s="257"/>
      <c r="E689" s="257"/>
      <c r="F689" s="257"/>
      <c r="G689" s="257"/>
      <c r="H689" s="257"/>
      <c r="I689" s="257"/>
      <c r="J689" s="257"/>
      <c r="K689" s="257"/>
    </row>
    <row r="690" spans="1:11">
      <c r="A690" s="15" t="str">
        <f>$A$42</f>
        <v xml:space="preserve">NAME: </v>
      </c>
      <c r="C690" s="130" t="str">
        <f>$D$20</f>
        <v>University of Colorado</v>
      </c>
      <c r="F690" s="71"/>
      <c r="G690" s="65"/>
      <c r="H690" s="231"/>
      <c r="J690" s="13"/>
      <c r="K690" s="17" t="str">
        <f>$K$3</f>
        <v>Due Date: October 08, 2018</v>
      </c>
    </row>
    <row r="691" spans="1:11">
      <c r="A691" s="18" t="s">
        <v>6</v>
      </c>
      <c r="B691" s="18" t="s">
        <v>6</v>
      </c>
      <c r="C691" s="18" t="s">
        <v>6</v>
      </c>
      <c r="D691" s="18" t="s">
        <v>6</v>
      </c>
      <c r="E691" s="18" t="s">
        <v>6</v>
      </c>
      <c r="F691" s="18" t="s">
        <v>6</v>
      </c>
      <c r="G691" s="19" t="s">
        <v>6</v>
      </c>
      <c r="H691" s="81" t="s">
        <v>6</v>
      </c>
      <c r="I691" s="18" t="s">
        <v>6</v>
      </c>
      <c r="J691" s="19" t="s">
        <v>6</v>
      </c>
      <c r="K691" s="20" t="s">
        <v>6</v>
      </c>
    </row>
    <row r="692" spans="1:11">
      <c r="A692" s="21" t="s">
        <v>7</v>
      </c>
      <c r="E692" s="21" t="s">
        <v>7</v>
      </c>
      <c r="F692" s="22"/>
      <c r="G692" s="23"/>
      <c r="H692" s="215" t="str">
        <f>H655</f>
        <v>2017-18</v>
      </c>
      <c r="I692" s="22"/>
      <c r="J692" s="23"/>
      <c r="K692" s="24" t="str">
        <f>K655</f>
        <v>2018-19</v>
      </c>
    </row>
    <row r="693" spans="1:11">
      <c r="A693" s="21" t="s">
        <v>9</v>
      </c>
      <c r="C693" s="25" t="s">
        <v>51</v>
      </c>
      <c r="E693" s="21" t="s">
        <v>9</v>
      </c>
      <c r="F693" s="22"/>
      <c r="G693" s="23" t="s">
        <v>11</v>
      </c>
      <c r="H693" s="215" t="s">
        <v>12</v>
      </c>
      <c r="I693" s="22"/>
      <c r="J693" s="23" t="s">
        <v>11</v>
      </c>
      <c r="K693" s="24" t="s">
        <v>13</v>
      </c>
    </row>
    <row r="694" spans="1:11">
      <c r="A694" s="18" t="s">
        <v>6</v>
      </c>
      <c r="B694" s="18" t="s">
        <v>6</v>
      </c>
      <c r="C694" s="18" t="s">
        <v>6</v>
      </c>
      <c r="D694" s="18" t="s">
        <v>6</v>
      </c>
      <c r="E694" s="18" t="s">
        <v>6</v>
      </c>
      <c r="F694" s="18" t="s">
        <v>6</v>
      </c>
      <c r="G694" s="19" t="s">
        <v>6</v>
      </c>
      <c r="H694" s="81" t="s">
        <v>6</v>
      </c>
      <c r="I694" s="18" t="s">
        <v>6</v>
      </c>
      <c r="J694" s="19" t="s">
        <v>6</v>
      </c>
      <c r="K694" s="20" t="s">
        <v>6</v>
      </c>
    </row>
    <row r="695" spans="1:11">
      <c r="A695" s="112">
        <v>1</v>
      </c>
      <c r="B695" s="113"/>
      <c r="C695" s="113" t="s">
        <v>227</v>
      </c>
      <c r="D695" s="113"/>
      <c r="E695" s="112">
        <v>1</v>
      </c>
      <c r="F695" s="114"/>
      <c r="G695" s="115"/>
      <c r="H695" s="118"/>
      <c r="I695" s="117"/>
      <c r="J695" s="118"/>
      <c r="K695" s="119"/>
    </row>
    <row r="696" spans="1:11">
      <c r="A696" s="112">
        <v>2</v>
      </c>
      <c r="B696" s="113"/>
      <c r="C696" s="113" t="s">
        <v>227</v>
      </c>
      <c r="D696" s="113"/>
      <c r="E696" s="112">
        <v>2</v>
      </c>
      <c r="F696" s="114"/>
      <c r="G696" s="115"/>
      <c r="H696" s="118"/>
      <c r="I696" s="117"/>
      <c r="J696" s="118"/>
      <c r="K696" s="116"/>
    </row>
    <row r="697" spans="1:11">
      <c r="A697" s="112">
        <v>3</v>
      </c>
      <c r="B697" s="113"/>
      <c r="C697" s="113" t="s">
        <v>227</v>
      </c>
      <c r="D697" s="113"/>
      <c r="E697" s="112">
        <v>3</v>
      </c>
      <c r="F697" s="114"/>
      <c r="G697" s="115"/>
      <c r="H697" s="118"/>
      <c r="I697" s="117"/>
      <c r="J697" s="118"/>
      <c r="K697" s="116"/>
    </row>
    <row r="698" spans="1:11">
      <c r="A698" s="112">
        <v>4</v>
      </c>
      <c r="B698" s="113"/>
      <c r="C698" s="113" t="s">
        <v>227</v>
      </c>
      <c r="D698" s="113"/>
      <c r="E698" s="112">
        <v>4</v>
      </c>
      <c r="F698" s="114"/>
      <c r="G698" s="115"/>
      <c r="H698" s="118"/>
      <c r="I698" s="120"/>
      <c r="J698" s="118"/>
      <c r="K698" s="116"/>
    </row>
    <row r="699" spans="1:11">
      <c r="A699" s="112">
        <v>5</v>
      </c>
      <c r="B699" s="113"/>
      <c r="C699" s="113" t="s">
        <v>227</v>
      </c>
      <c r="D699" s="113"/>
      <c r="E699" s="112">
        <v>5</v>
      </c>
      <c r="F699" s="114"/>
      <c r="G699" s="118"/>
      <c r="H699" s="118"/>
      <c r="I699" s="120"/>
      <c r="J699" s="118"/>
      <c r="K699" s="116"/>
    </row>
    <row r="700" spans="1:11">
      <c r="A700" s="7">
        <v>6</v>
      </c>
      <c r="C700" s="8" t="s">
        <v>190</v>
      </c>
      <c r="E700" s="7">
        <v>6</v>
      </c>
      <c r="F700" s="9"/>
      <c r="G700" s="136">
        <f>0.5+89.47</f>
        <v>89.97</v>
      </c>
      <c r="H700" s="136">
        <v>8512267</v>
      </c>
      <c r="I700" s="29"/>
      <c r="J700" s="136">
        <v>92.56</v>
      </c>
      <c r="K700" s="137">
        <f>8860989+379621+3142894</f>
        <v>12383504</v>
      </c>
    </row>
    <row r="701" spans="1:11">
      <c r="A701" s="7">
        <v>7</v>
      </c>
      <c r="C701" s="8" t="s">
        <v>191</v>
      </c>
      <c r="E701" s="7">
        <v>7</v>
      </c>
      <c r="F701" s="9"/>
      <c r="G701" s="99"/>
      <c r="H701" s="136">
        <v>3524008</v>
      </c>
      <c r="I701" s="83"/>
      <c r="J701" s="99"/>
      <c r="K701" s="137">
        <f>3342544+35009+397630+1068585</f>
        <v>4843768</v>
      </c>
    </row>
    <row r="702" spans="1:11">
      <c r="A702" s="7">
        <v>8</v>
      </c>
      <c r="C702" s="8" t="s">
        <v>192</v>
      </c>
      <c r="E702" s="7">
        <v>8</v>
      </c>
      <c r="F702" s="9"/>
      <c r="G702" s="99">
        <f>SUM(G700:G701)</f>
        <v>89.97</v>
      </c>
      <c r="H702" s="99">
        <f>SUM(H700:H701)</f>
        <v>12036275</v>
      </c>
      <c r="I702" s="83"/>
      <c r="J702" s="99">
        <f>SUM(J700:J701)</f>
        <v>92.56</v>
      </c>
      <c r="K702" s="98">
        <f>SUM(K700:K701)</f>
        <v>17227272</v>
      </c>
    </row>
    <row r="703" spans="1:11">
      <c r="A703" s="7">
        <v>9</v>
      </c>
      <c r="C703" s="8"/>
      <c r="E703" s="7">
        <v>9</v>
      </c>
      <c r="F703" s="9"/>
      <c r="G703" s="109"/>
      <c r="H703" s="99"/>
      <c r="I703" s="28"/>
      <c r="J703" s="99"/>
      <c r="K703" s="98"/>
    </row>
    <row r="704" spans="1:11">
      <c r="A704" s="7">
        <v>10</v>
      </c>
      <c r="C704" s="8"/>
      <c r="E704" s="7">
        <v>10</v>
      </c>
      <c r="F704" s="9"/>
      <c r="G704" s="109"/>
      <c r="H704" s="99"/>
      <c r="I704" s="29"/>
      <c r="J704" s="99"/>
      <c r="K704" s="98"/>
    </row>
    <row r="705" spans="1:11">
      <c r="A705" s="7">
        <v>11</v>
      </c>
      <c r="C705" s="8" t="s">
        <v>174</v>
      </c>
      <c r="E705" s="7">
        <v>11</v>
      </c>
      <c r="G705" s="135">
        <v>12.25</v>
      </c>
      <c r="H705" s="135">
        <v>684397</v>
      </c>
      <c r="I705" s="28"/>
      <c r="J705" s="135">
        <v>16.5</v>
      </c>
      <c r="K705" s="138">
        <f>1054699+30741</f>
        <v>1085440</v>
      </c>
    </row>
    <row r="706" spans="1:11">
      <c r="A706" s="7">
        <v>12</v>
      </c>
      <c r="C706" s="8" t="s">
        <v>175</v>
      </c>
      <c r="E706" s="7">
        <v>12</v>
      </c>
      <c r="G706" s="110"/>
      <c r="H706" s="135">
        <v>463489</v>
      </c>
      <c r="I706" s="29"/>
      <c r="J706" s="94"/>
      <c r="K706" s="138">
        <f>538650+10452</f>
        <v>549102</v>
      </c>
    </row>
    <row r="707" spans="1:11">
      <c r="A707" s="7">
        <v>13</v>
      </c>
      <c r="C707" s="8" t="s">
        <v>193</v>
      </c>
      <c r="E707" s="7">
        <v>13</v>
      </c>
      <c r="F707" s="9"/>
      <c r="G707" s="99">
        <f>SUM(G705:G706)</f>
        <v>12.25</v>
      </c>
      <c r="H707" s="99">
        <f>SUM(H705:H706)</f>
        <v>1147886</v>
      </c>
      <c r="I707" s="83"/>
      <c r="J707" s="99">
        <f>SUM(J705:J706)</f>
        <v>16.5</v>
      </c>
      <c r="K707" s="98">
        <f>SUM(K705:K706)</f>
        <v>1634542</v>
      </c>
    </row>
    <row r="708" spans="1:11">
      <c r="A708" s="7">
        <v>14</v>
      </c>
      <c r="E708" s="7">
        <v>14</v>
      </c>
      <c r="F708" s="9"/>
      <c r="G708" s="99"/>
      <c r="H708" s="99"/>
      <c r="I708" s="83"/>
      <c r="J708" s="99"/>
      <c r="K708" s="98"/>
    </row>
    <row r="709" spans="1:11">
      <c r="A709" s="7">
        <v>15</v>
      </c>
      <c r="C709" s="8" t="s">
        <v>177</v>
      </c>
      <c r="E709" s="7">
        <v>15</v>
      </c>
      <c r="F709" s="9"/>
      <c r="G709" s="99">
        <f>G702+G707</f>
        <v>102.22</v>
      </c>
      <c r="H709" s="99">
        <f>H702+H707</f>
        <v>13184161</v>
      </c>
      <c r="I709" s="83"/>
      <c r="J709" s="99">
        <f>J702+J707</f>
        <v>109.06</v>
      </c>
      <c r="K709" s="98">
        <f>K702+K707</f>
        <v>18861814</v>
      </c>
    </row>
    <row r="710" spans="1:11">
      <c r="A710" s="7">
        <v>16</v>
      </c>
      <c r="E710" s="7">
        <v>16</v>
      </c>
      <c r="F710" s="9"/>
      <c r="G710" s="109"/>
      <c r="H710" s="99"/>
      <c r="I710" s="83"/>
      <c r="J710" s="99"/>
      <c r="K710" s="98"/>
    </row>
    <row r="711" spans="1:11" s="35" customFormat="1">
      <c r="A711" s="7">
        <v>17</v>
      </c>
      <c r="B711" s="130"/>
      <c r="C711" s="8" t="s">
        <v>178</v>
      </c>
      <c r="D711" s="130"/>
      <c r="E711" s="7">
        <v>17</v>
      </c>
      <c r="F711" s="9"/>
      <c r="G711" s="109"/>
      <c r="H711" s="136">
        <v>199322</v>
      </c>
      <c r="I711" s="83"/>
      <c r="J711" s="99"/>
      <c r="K711" s="137">
        <f>125553+566+26387+2111</f>
        <v>154617</v>
      </c>
    </row>
    <row r="712" spans="1:11" s="35" customFormat="1">
      <c r="A712" s="7">
        <v>18</v>
      </c>
      <c r="B712" s="130"/>
      <c r="C712" s="8"/>
      <c r="D712" s="130"/>
      <c r="E712" s="7">
        <v>18</v>
      </c>
      <c r="F712" s="9"/>
      <c r="G712" s="109"/>
      <c r="H712" s="99"/>
      <c r="I712" s="83"/>
      <c r="J712" s="99"/>
      <c r="K712" s="98"/>
    </row>
    <row r="713" spans="1:11">
      <c r="A713" s="7">
        <v>19</v>
      </c>
      <c r="C713" s="8" t="s">
        <v>179</v>
      </c>
      <c r="E713" s="7">
        <v>19</v>
      </c>
      <c r="F713" s="9"/>
      <c r="G713" s="109"/>
      <c r="H713" s="136">
        <v>326865</v>
      </c>
      <c r="I713" s="83"/>
      <c r="J713" s="99"/>
      <c r="K713" s="137">
        <v>176856</v>
      </c>
    </row>
    <row r="714" spans="1:11">
      <c r="A714" s="7">
        <v>20</v>
      </c>
      <c r="C714" s="8" t="s">
        <v>180</v>
      </c>
      <c r="E714" s="7">
        <v>20</v>
      </c>
      <c r="F714" s="9"/>
      <c r="G714" s="109"/>
      <c r="H714" s="136">
        <v>8241979</v>
      </c>
      <c r="I714" s="83"/>
      <c r="J714" s="99"/>
      <c r="K714" s="137">
        <f>8987555+3741523-5805672+1524501</f>
        <v>8447907</v>
      </c>
    </row>
    <row r="715" spans="1:11">
      <c r="A715" s="7">
        <v>21</v>
      </c>
      <c r="C715" s="8"/>
      <c r="E715" s="7">
        <v>21</v>
      </c>
      <c r="F715" s="9"/>
      <c r="G715" s="109"/>
      <c r="H715" s="99"/>
      <c r="I715" s="83"/>
      <c r="J715" s="99"/>
      <c r="K715" s="98"/>
    </row>
    <row r="716" spans="1:11">
      <c r="A716" s="7">
        <v>22</v>
      </c>
      <c r="C716" s="8"/>
      <c r="E716" s="7">
        <v>22</v>
      </c>
      <c r="F716" s="9"/>
      <c r="G716" s="109"/>
      <c r="H716" s="99"/>
      <c r="I716" s="83"/>
      <c r="J716" s="99"/>
      <c r="K716" s="98"/>
    </row>
    <row r="717" spans="1:11">
      <c r="A717" s="7">
        <v>23</v>
      </c>
      <c r="C717" s="8" t="s">
        <v>194</v>
      </c>
      <c r="E717" s="7">
        <v>23</v>
      </c>
      <c r="F717" s="9"/>
      <c r="G717" s="109"/>
      <c r="H717" s="136">
        <v>0</v>
      </c>
      <c r="I717" s="83"/>
      <c r="J717" s="99"/>
      <c r="K717" s="137"/>
    </row>
    <row r="718" spans="1:11">
      <c r="A718" s="7">
        <v>24</v>
      </c>
      <c r="C718" s="8"/>
      <c r="E718" s="7">
        <v>24</v>
      </c>
      <c r="F718" s="9"/>
      <c r="G718" s="109"/>
      <c r="H718" s="99"/>
      <c r="I718" s="83"/>
      <c r="J718" s="99"/>
      <c r="K718" s="98"/>
    </row>
    <row r="719" spans="1:11">
      <c r="E719" s="34"/>
      <c r="F719" s="69" t="s">
        <v>6</v>
      </c>
      <c r="G719" s="20" t="s">
        <v>6</v>
      </c>
      <c r="H719" s="81" t="s">
        <v>6</v>
      </c>
      <c r="I719" s="69" t="s">
        <v>6</v>
      </c>
      <c r="J719" s="20" t="s">
        <v>6</v>
      </c>
      <c r="K719" s="20" t="s">
        <v>6</v>
      </c>
    </row>
    <row r="720" spans="1:11">
      <c r="A720" s="7">
        <v>25</v>
      </c>
      <c r="C720" s="8" t="s">
        <v>204</v>
      </c>
      <c r="E720" s="7">
        <v>25</v>
      </c>
      <c r="G720" s="94">
        <f>SUM(G709:G719)</f>
        <v>102.22</v>
      </c>
      <c r="H720" s="94">
        <f>SUM(H709:H719)</f>
        <v>21952327</v>
      </c>
      <c r="I720" s="95"/>
      <c r="J720" s="94">
        <f>SUM(J709:J719)</f>
        <v>109.06</v>
      </c>
      <c r="K720" s="95">
        <f>SUM(K709:K719)</f>
        <v>27641194</v>
      </c>
    </row>
    <row r="721" spans="1:11">
      <c r="E721" s="34"/>
      <c r="F721" s="69" t="s">
        <v>6</v>
      </c>
      <c r="G721" s="19" t="s">
        <v>6</v>
      </c>
      <c r="H721" s="81" t="s">
        <v>6</v>
      </c>
      <c r="I721" s="69" t="s">
        <v>6</v>
      </c>
      <c r="J721" s="19" t="s">
        <v>6</v>
      </c>
      <c r="K721" s="20" t="s">
        <v>6</v>
      </c>
    </row>
    <row r="722" spans="1:11">
      <c r="C722" s="130" t="s">
        <v>49</v>
      </c>
    </row>
    <row r="725" spans="1:11">
      <c r="A725" s="15" t="str">
        <f>$A$83</f>
        <v xml:space="preserve">Institution No.:  </v>
      </c>
      <c r="B725" s="35"/>
      <c r="C725" s="35"/>
      <c r="D725" s="35"/>
      <c r="E725" s="36"/>
      <c r="F725" s="35"/>
      <c r="G725" s="37"/>
      <c r="H725" s="230"/>
      <c r="I725" s="35"/>
      <c r="J725" s="37"/>
      <c r="K725" s="14" t="s">
        <v>205</v>
      </c>
    </row>
    <row r="726" spans="1:11">
      <c r="A726" s="257" t="s">
        <v>206</v>
      </c>
      <c r="B726" s="257"/>
      <c r="C726" s="257"/>
      <c r="D726" s="257"/>
      <c r="E726" s="257"/>
      <c r="F726" s="257"/>
      <c r="G726" s="257"/>
      <c r="H726" s="257"/>
      <c r="I726" s="257"/>
      <c r="J726" s="257"/>
      <c r="K726" s="257"/>
    </row>
    <row r="727" spans="1:11">
      <c r="A727" s="15" t="str">
        <f>$A$42</f>
        <v xml:space="preserve">NAME: </v>
      </c>
      <c r="C727" s="130" t="str">
        <f>$D$20</f>
        <v>University of Colorado</v>
      </c>
      <c r="F727" s="71"/>
      <c r="G727" s="65"/>
      <c r="H727" s="239"/>
      <c r="J727" s="13"/>
      <c r="K727" s="17" t="str">
        <f>$K$3</f>
        <v>Due Date: October 08, 2018</v>
      </c>
    </row>
    <row r="728" spans="1:11">
      <c r="A728" s="18" t="s">
        <v>6</v>
      </c>
      <c r="B728" s="18" t="s">
        <v>6</v>
      </c>
      <c r="C728" s="18" t="s">
        <v>6</v>
      </c>
      <c r="D728" s="18" t="s">
        <v>6</v>
      </c>
      <c r="E728" s="18" t="s">
        <v>6</v>
      </c>
      <c r="F728" s="18" t="s">
        <v>6</v>
      </c>
      <c r="G728" s="19" t="s">
        <v>6</v>
      </c>
      <c r="H728" s="81" t="s">
        <v>6</v>
      </c>
      <c r="I728" s="18" t="s">
        <v>6</v>
      </c>
      <c r="J728" s="19" t="s">
        <v>6</v>
      </c>
      <c r="K728" s="20" t="s">
        <v>6</v>
      </c>
    </row>
    <row r="729" spans="1:11">
      <c r="A729" s="21" t="s">
        <v>7</v>
      </c>
      <c r="E729" s="21" t="s">
        <v>7</v>
      </c>
      <c r="F729" s="22"/>
      <c r="G729" s="23"/>
      <c r="H729" s="215" t="str">
        <f>H692</f>
        <v>2017-18</v>
      </c>
      <c r="I729" s="22"/>
      <c r="J729" s="23"/>
      <c r="K729" s="24" t="str">
        <f>K692</f>
        <v>2018-19</v>
      </c>
    </row>
    <row r="730" spans="1:11">
      <c r="A730" s="21" t="s">
        <v>9</v>
      </c>
      <c r="C730" s="25" t="s">
        <v>51</v>
      </c>
      <c r="E730" s="21" t="s">
        <v>9</v>
      </c>
      <c r="F730" s="22"/>
      <c r="G730" s="23" t="s">
        <v>11</v>
      </c>
      <c r="H730" s="215" t="s">
        <v>12</v>
      </c>
      <c r="I730" s="22"/>
      <c r="J730" s="23" t="s">
        <v>11</v>
      </c>
      <c r="K730" s="24" t="s">
        <v>13</v>
      </c>
    </row>
    <row r="731" spans="1:11">
      <c r="A731" s="18" t="s">
        <v>6</v>
      </c>
      <c r="B731" s="18" t="s">
        <v>6</v>
      </c>
      <c r="C731" s="18" t="s">
        <v>6</v>
      </c>
      <c r="D731" s="18" t="s">
        <v>6</v>
      </c>
      <c r="E731" s="18" t="s">
        <v>6</v>
      </c>
      <c r="F731" s="18" t="s">
        <v>6</v>
      </c>
      <c r="G731" s="19"/>
      <c r="H731" s="81"/>
      <c r="I731" s="18"/>
      <c r="J731" s="19"/>
      <c r="K731" s="20"/>
    </row>
    <row r="732" spans="1:11">
      <c r="A732" s="112">
        <v>1</v>
      </c>
      <c r="B732" s="113"/>
      <c r="C732" s="113" t="s">
        <v>227</v>
      </c>
      <c r="D732" s="113"/>
      <c r="E732" s="112">
        <v>1</v>
      </c>
      <c r="F732" s="114"/>
      <c r="G732" s="115"/>
      <c r="H732" s="118"/>
      <c r="I732" s="117"/>
      <c r="J732" s="118"/>
      <c r="K732" s="119"/>
    </row>
    <row r="733" spans="1:11">
      <c r="A733" s="112">
        <v>2</v>
      </c>
      <c r="B733" s="113"/>
      <c r="C733" s="113" t="s">
        <v>227</v>
      </c>
      <c r="D733" s="113"/>
      <c r="E733" s="112">
        <v>2</v>
      </c>
      <c r="F733" s="114"/>
      <c r="G733" s="115"/>
      <c r="H733" s="118"/>
      <c r="I733" s="117"/>
      <c r="J733" s="118"/>
      <c r="K733" s="116"/>
    </row>
    <row r="734" spans="1:11">
      <c r="A734" s="112">
        <v>3</v>
      </c>
      <c r="B734" s="113"/>
      <c r="C734" s="113" t="s">
        <v>227</v>
      </c>
      <c r="D734" s="113"/>
      <c r="E734" s="112">
        <v>3</v>
      </c>
      <c r="F734" s="114"/>
      <c r="G734" s="115"/>
      <c r="H734" s="118"/>
      <c r="I734" s="117"/>
      <c r="J734" s="118"/>
      <c r="K734" s="116"/>
    </row>
    <row r="735" spans="1:11">
      <c r="A735" s="112">
        <v>4</v>
      </c>
      <c r="B735" s="113"/>
      <c r="C735" s="113" t="s">
        <v>227</v>
      </c>
      <c r="D735" s="113"/>
      <c r="E735" s="112">
        <v>4</v>
      </c>
      <c r="F735" s="114"/>
      <c r="G735" s="115"/>
      <c r="H735" s="118"/>
      <c r="I735" s="120"/>
      <c r="J735" s="118"/>
      <c r="K735" s="116"/>
    </row>
    <row r="736" spans="1:11">
      <c r="A736" s="112">
        <v>5</v>
      </c>
      <c r="B736" s="113"/>
      <c r="C736" s="113" t="s">
        <v>227</v>
      </c>
      <c r="D736" s="113"/>
      <c r="E736" s="112">
        <v>5</v>
      </c>
      <c r="F736" s="114"/>
      <c r="G736" s="115"/>
      <c r="H736" s="118"/>
      <c r="I736" s="120"/>
      <c r="J736" s="118"/>
      <c r="K736" s="116"/>
    </row>
    <row r="737" spans="1:11">
      <c r="A737" s="7">
        <v>6</v>
      </c>
      <c r="C737" s="8" t="s">
        <v>190</v>
      </c>
      <c r="E737" s="7">
        <v>6</v>
      </c>
      <c r="F737" s="9"/>
      <c r="G737" s="146">
        <v>19.2</v>
      </c>
      <c r="H737" s="136">
        <v>1470061</v>
      </c>
      <c r="I737" s="29"/>
      <c r="J737" s="136">
        <v>22.2</v>
      </c>
      <c r="K737" s="137">
        <f>1633035</f>
        <v>1633035</v>
      </c>
    </row>
    <row r="738" spans="1:11">
      <c r="A738" s="7">
        <v>7</v>
      </c>
      <c r="C738" s="8" t="s">
        <v>191</v>
      </c>
      <c r="E738" s="7">
        <v>7</v>
      </c>
      <c r="F738" s="9"/>
      <c r="G738" s="109"/>
      <c r="H738" s="136">
        <v>637941</v>
      </c>
      <c r="I738" s="83"/>
      <c r="J738" s="99"/>
      <c r="K738" s="137">
        <v>654567</v>
      </c>
    </row>
    <row r="739" spans="1:11">
      <c r="A739" s="7">
        <v>8</v>
      </c>
      <c r="C739" s="8" t="s">
        <v>192</v>
      </c>
      <c r="E739" s="7">
        <v>8</v>
      </c>
      <c r="F739" s="9"/>
      <c r="G739" s="109">
        <f>SUM(G737:G738)</f>
        <v>19.2</v>
      </c>
      <c r="H739" s="99">
        <f>SUM(H737:H738)</f>
        <v>2108002</v>
      </c>
      <c r="I739" s="83"/>
      <c r="J739" s="99">
        <f>SUM(J737:J738)</f>
        <v>22.2</v>
      </c>
      <c r="K739" s="98">
        <f>SUM(K737:K738)</f>
        <v>2287602</v>
      </c>
    </row>
    <row r="740" spans="1:11">
      <c r="A740" s="7">
        <v>9</v>
      </c>
      <c r="C740" s="8"/>
      <c r="E740" s="7">
        <v>9</v>
      </c>
      <c r="F740" s="9"/>
      <c r="G740" s="109"/>
      <c r="H740" s="99"/>
      <c r="I740" s="28"/>
      <c r="J740" s="99"/>
      <c r="K740" s="98"/>
    </row>
    <row r="741" spans="1:11">
      <c r="A741" s="7">
        <v>10</v>
      </c>
      <c r="C741" s="8"/>
      <c r="E741" s="7">
        <v>10</v>
      </c>
      <c r="F741" s="9"/>
      <c r="G741" s="109"/>
      <c r="H741" s="99"/>
      <c r="I741" s="29"/>
      <c r="J741" s="99"/>
      <c r="K741" s="98"/>
    </row>
    <row r="742" spans="1:11">
      <c r="A742" s="7">
        <v>11</v>
      </c>
      <c r="C742" s="8" t="s">
        <v>174</v>
      </c>
      <c r="E742" s="7">
        <v>11</v>
      </c>
      <c r="G742" s="135">
        <v>65.84</v>
      </c>
      <c r="H742" s="135">
        <v>2783411</v>
      </c>
      <c r="I742" s="28"/>
      <c r="J742" s="135">
        <v>84.67</v>
      </c>
      <c r="K742" s="138">
        <v>3322081</v>
      </c>
    </row>
    <row r="743" spans="1:11">
      <c r="A743" s="7">
        <v>12</v>
      </c>
      <c r="C743" s="8" t="s">
        <v>175</v>
      </c>
      <c r="E743" s="7">
        <v>12</v>
      </c>
      <c r="G743" s="110"/>
      <c r="H743" s="135">
        <v>1370091</v>
      </c>
      <c r="I743" s="29"/>
      <c r="J743" s="94"/>
      <c r="K743" s="138">
        <v>1621879</v>
      </c>
    </row>
    <row r="744" spans="1:11">
      <c r="A744" s="7">
        <v>13</v>
      </c>
      <c r="C744" s="8" t="s">
        <v>193</v>
      </c>
      <c r="E744" s="7">
        <v>13</v>
      </c>
      <c r="F744" s="9"/>
      <c r="G744" s="109">
        <f>SUM(G742:G743)</f>
        <v>65.84</v>
      </c>
      <c r="H744" s="99">
        <f>SUM(H742:H743)</f>
        <v>4153502</v>
      </c>
      <c r="I744" s="83"/>
      <c r="J744" s="99">
        <f>SUM(J742:J743)</f>
        <v>84.67</v>
      </c>
      <c r="K744" s="98">
        <f>SUM(K742:K743)</f>
        <v>4943960</v>
      </c>
    </row>
    <row r="745" spans="1:11">
      <c r="A745" s="7">
        <v>14</v>
      </c>
      <c r="E745" s="7">
        <v>14</v>
      </c>
      <c r="F745" s="9"/>
      <c r="G745" s="109"/>
      <c r="H745" s="99"/>
      <c r="I745" s="83"/>
      <c r="J745" s="99"/>
      <c r="K745" s="98"/>
    </row>
    <row r="746" spans="1:11" ht="24.75" customHeight="1">
      <c r="A746" s="7">
        <v>15</v>
      </c>
      <c r="C746" s="8" t="s">
        <v>177</v>
      </c>
      <c r="E746" s="7">
        <v>15</v>
      </c>
      <c r="F746" s="9"/>
      <c r="G746" s="109">
        <f>G739+G744</f>
        <v>85.04</v>
      </c>
      <c r="H746" s="99">
        <f>H739+H744</f>
        <v>6261504</v>
      </c>
      <c r="I746" s="83"/>
      <c r="J746" s="99">
        <f>J739+J744</f>
        <v>106.87</v>
      </c>
      <c r="K746" s="98">
        <f>K739+K744</f>
        <v>7231562</v>
      </c>
    </row>
    <row r="747" spans="1:11" s="80" customFormat="1">
      <c r="A747" s="7">
        <v>16</v>
      </c>
      <c r="B747" s="130"/>
      <c r="C747" s="130"/>
      <c r="D747" s="130"/>
      <c r="E747" s="7">
        <v>16</v>
      </c>
      <c r="F747" s="9"/>
      <c r="G747" s="109"/>
      <c r="H747" s="99"/>
      <c r="I747" s="83"/>
      <c r="J747" s="99"/>
      <c r="K747" s="98"/>
    </row>
    <row r="748" spans="1:11">
      <c r="A748" s="7">
        <v>17</v>
      </c>
      <c r="C748" s="8" t="s">
        <v>178</v>
      </c>
      <c r="E748" s="7">
        <v>17</v>
      </c>
      <c r="F748" s="9"/>
      <c r="G748" s="109"/>
      <c r="H748" s="136">
        <v>188722</v>
      </c>
      <c r="I748" s="83"/>
      <c r="J748" s="99"/>
      <c r="K748" s="137">
        <f>239572+809</f>
        <v>240381</v>
      </c>
    </row>
    <row r="749" spans="1:11">
      <c r="A749" s="7">
        <v>18</v>
      </c>
      <c r="C749" s="8"/>
      <c r="E749" s="7">
        <v>18</v>
      </c>
      <c r="F749" s="9"/>
      <c r="G749" s="109"/>
      <c r="H749" s="99"/>
      <c r="I749" s="83"/>
      <c r="J749" s="99"/>
      <c r="K749" s="98"/>
    </row>
    <row r="750" spans="1:11" s="35" customFormat="1">
      <c r="A750" s="7">
        <v>19</v>
      </c>
      <c r="B750" s="130"/>
      <c r="C750" s="8" t="s">
        <v>179</v>
      </c>
      <c r="D750" s="130"/>
      <c r="E750" s="7">
        <v>19</v>
      </c>
      <c r="F750" s="9"/>
      <c r="G750" s="109"/>
      <c r="H750" s="136">
        <v>19361</v>
      </c>
      <c r="I750" s="83"/>
      <c r="J750" s="99"/>
      <c r="K750" s="137">
        <v>8075</v>
      </c>
    </row>
    <row r="751" spans="1:11" s="35" customFormat="1">
      <c r="A751" s="7">
        <v>20</v>
      </c>
      <c r="B751" s="130"/>
      <c r="C751" s="8" t="s">
        <v>180</v>
      </c>
      <c r="D751" s="130"/>
      <c r="E751" s="7">
        <v>20</v>
      </c>
      <c r="F751" s="9"/>
      <c r="G751" s="109"/>
      <c r="H751" s="136">
        <v>3016310</v>
      </c>
      <c r="I751" s="83"/>
      <c r="J751" s="99"/>
      <c r="K751" s="137">
        <f>2113569</f>
        <v>2113569</v>
      </c>
    </row>
    <row r="752" spans="1:11">
      <c r="A752" s="7">
        <v>21</v>
      </c>
      <c r="C752" s="8" t="s">
        <v>225</v>
      </c>
      <c r="E752" s="7">
        <v>21</v>
      </c>
      <c r="F752" s="9"/>
      <c r="G752" s="109"/>
      <c r="H752" s="136">
        <v>1998150</v>
      </c>
      <c r="I752" s="83"/>
      <c r="J752" s="99"/>
      <c r="K752" s="137">
        <v>3256143</v>
      </c>
    </row>
    <row r="753" spans="1:11">
      <c r="A753" s="7">
        <v>22</v>
      </c>
      <c r="C753" s="8"/>
      <c r="E753" s="7">
        <v>22</v>
      </c>
      <c r="F753" s="9"/>
      <c r="G753" s="109"/>
      <c r="H753" s="99"/>
      <c r="I753" s="83"/>
      <c r="J753" s="99"/>
      <c r="K753" s="98"/>
    </row>
    <row r="754" spans="1:11">
      <c r="A754" s="7">
        <v>23</v>
      </c>
      <c r="C754" s="8" t="s">
        <v>194</v>
      </c>
      <c r="E754" s="7">
        <v>23</v>
      </c>
      <c r="F754" s="9"/>
      <c r="G754" s="109"/>
      <c r="H754" s="136">
        <v>0</v>
      </c>
      <c r="I754" s="83"/>
      <c r="J754" s="99"/>
      <c r="K754" s="137"/>
    </row>
    <row r="755" spans="1:11">
      <c r="A755" s="7">
        <v>24</v>
      </c>
      <c r="C755" s="8"/>
      <c r="E755" s="7">
        <v>24</v>
      </c>
      <c r="F755" s="9"/>
      <c r="G755" s="109"/>
      <c r="H755" s="99"/>
      <c r="I755" s="83"/>
      <c r="J755" s="99"/>
      <c r="K755" s="98"/>
    </row>
    <row r="756" spans="1:11">
      <c r="E756" s="34"/>
      <c r="F756" s="69" t="s">
        <v>6</v>
      </c>
      <c r="G756" s="20" t="s">
        <v>6</v>
      </c>
      <c r="H756" s="81" t="s">
        <v>6</v>
      </c>
      <c r="I756" s="69" t="s">
        <v>6</v>
      </c>
      <c r="J756" s="20" t="s">
        <v>6</v>
      </c>
      <c r="K756" s="20" t="s">
        <v>6</v>
      </c>
    </row>
    <row r="757" spans="1:11">
      <c r="A757" s="7">
        <v>25</v>
      </c>
      <c r="C757" s="8" t="s">
        <v>207</v>
      </c>
      <c r="E757" s="7">
        <v>25</v>
      </c>
      <c r="G757" s="94">
        <f>SUM(G746:G756)</f>
        <v>85.04</v>
      </c>
      <c r="H757" s="236">
        <f>SUM(H746:H756)</f>
        <v>11484047</v>
      </c>
      <c r="I757" s="95"/>
      <c r="J757" s="94">
        <f>SUM(J746:J756)</f>
        <v>106.87</v>
      </c>
      <c r="K757" s="95">
        <f>SUM(K746:K756)</f>
        <v>12849730</v>
      </c>
    </row>
    <row r="758" spans="1:11">
      <c r="E758" s="34"/>
      <c r="F758" s="69" t="s">
        <v>6</v>
      </c>
      <c r="G758" s="19" t="s">
        <v>6</v>
      </c>
      <c r="H758" s="81" t="s">
        <v>6</v>
      </c>
      <c r="I758" s="69" t="s">
        <v>6</v>
      </c>
      <c r="J758" s="19" t="s">
        <v>6</v>
      </c>
      <c r="K758" s="20" t="s">
        <v>6</v>
      </c>
    </row>
    <row r="759" spans="1:11">
      <c r="C759" s="130" t="s">
        <v>49</v>
      </c>
      <c r="E759" s="34"/>
      <c r="F759" s="69"/>
      <c r="G759" s="19"/>
      <c r="H759" s="81"/>
      <c r="I759" s="69"/>
      <c r="J759" s="19"/>
      <c r="K759" s="20"/>
    </row>
    <row r="761" spans="1:11">
      <c r="A761" s="8"/>
    </row>
    <row r="762" spans="1:11">
      <c r="A762" s="15" t="str">
        <f>$A$83</f>
        <v xml:space="preserve">Institution No.:  </v>
      </c>
      <c r="B762" s="35"/>
      <c r="C762" s="35"/>
      <c r="D762" s="35"/>
      <c r="E762" s="36"/>
      <c r="F762" s="35"/>
      <c r="G762" s="37"/>
      <c r="H762" s="230"/>
      <c r="I762" s="35"/>
      <c r="J762" s="37"/>
      <c r="K762" s="14" t="s">
        <v>208</v>
      </c>
    </row>
    <row r="763" spans="1:11">
      <c r="A763" s="257" t="s">
        <v>209</v>
      </c>
      <c r="B763" s="257"/>
      <c r="C763" s="257"/>
      <c r="D763" s="257"/>
      <c r="E763" s="257"/>
      <c r="F763" s="257"/>
      <c r="G763" s="257"/>
      <c r="H763" s="257"/>
      <c r="I763" s="257"/>
      <c r="J763" s="257"/>
      <c r="K763" s="257"/>
    </row>
    <row r="764" spans="1:11">
      <c r="A764" s="15" t="str">
        <f>$A$42</f>
        <v xml:space="preserve">NAME: </v>
      </c>
      <c r="C764" s="130" t="str">
        <f>$D$20</f>
        <v>University of Colorado</v>
      </c>
      <c r="F764" s="71"/>
      <c r="G764" s="65"/>
      <c r="H764" s="239"/>
      <c r="J764" s="13"/>
      <c r="K764" s="17" t="str">
        <f>$K$3</f>
        <v>Due Date: October 08, 2018</v>
      </c>
    </row>
    <row r="765" spans="1:11">
      <c r="A765" s="18" t="s">
        <v>6</v>
      </c>
      <c r="B765" s="18" t="s">
        <v>6</v>
      </c>
      <c r="C765" s="18" t="s">
        <v>6</v>
      </c>
      <c r="D765" s="18" t="s">
        <v>6</v>
      </c>
      <c r="E765" s="18" t="s">
        <v>6</v>
      </c>
      <c r="F765" s="18" t="s">
        <v>6</v>
      </c>
      <c r="G765" s="19" t="s">
        <v>6</v>
      </c>
      <c r="H765" s="81" t="s">
        <v>6</v>
      </c>
      <c r="I765" s="18" t="s">
        <v>6</v>
      </c>
      <c r="J765" s="19" t="s">
        <v>6</v>
      </c>
      <c r="K765" s="20" t="s">
        <v>6</v>
      </c>
    </row>
    <row r="766" spans="1:11">
      <c r="A766" s="21" t="s">
        <v>7</v>
      </c>
      <c r="E766" s="21" t="s">
        <v>7</v>
      </c>
      <c r="F766" s="22"/>
      <c r="G766" s="23"/>
      <c r="H766" s="215" t="str">
        <f>+H729</f>
        <v>2017-18</v>
      </c>
      <c r="I766" s="22"/>
      <c r="J766" s="23"/>
      <c r="K766" s="24" t="str">
        <f>+K729</f>
        <v>2018-19</v>
      </c>
    </row>
    <row r="767" spans="1:11">
      <c r="A767" s="21" t="s">
        <v>9</v>
      </c>
      <c r="C767" s="25" t="s">
        <v>51</v>
      </c>
      <c r="E767" s="21" t="s">
        <v>9</v>
      </c>
      <c r="G767" s="13"/>
      <c r="H767" s="215" t="s">
        <v>12</v>
      </c>
      <c r="J767" s="13"/>
      <c r="K767" s="24" t="s">
        <v>13</v>
      </c>
    </row>
    <row r="768" spans="1:11">
      <c r="A768" s="18" t="s">
        <v>6</v>
      </c>
      <c r="B768" s="18" t="s">
        <v>6</v>
      </c>
      <c r="C768" s="18" t="s">
        <v>6</v>
      </c>
      <c r="D768" s="18" t="s">
        <v>6</v>
      </c>
      <c r="E768" s="18" t="s">
        <v>6</v>
      </c>
      <c r="F768" s="18" t="s">
        <v>6</v>
      </c>
      <c r="G768" s="19" t="s">
        <v>6</v>
      </c>
      <c r="H768" s="81" t="s">
        <v>6</v>
      </c>
      <c r="I768" s="18" t="s">
        <v>6</v>
      </c>
      <c r="J768" s="19" t="s">
        <v>6</v>
      </c>
      <c r="K768" s="20" t="s">
        <v>6</v>
      </c>
    </row>
    <row r="769" spans="1:16">
      <c r="A769" s="7">
        <v>1</v>
      </c>
      <c r="C769" s="8" t="s">
        <v>210</v>
      </c>
      <c r="E769" s="7">
        <v>1</v>
      </c>
      <c r="F769" s="9"/>
      <c r="G769" s="105"/>
      <c r="H769" s="143">
        <v>10932086</v>
      </c>
      <c r="I769" s="105"/>
      <c r="J769" s="105"/>
      <c r="K769" s="145">
        <v>11372737</v>
      </c>
    </row>
    <row r="770" spans="1:16">
      <c r="A770" s="7">
        <f t="shared" ref="A770:A787" si="4">(A769+1)</f>
        <v>2</v>
      </c>
      <c r="C770" s="9"/>
      <c r="E770" s="7">
        <f t="shared" ref="E770:E787" si="5">(E769+1)</f>
        <v>2</v>
      </c>
      <c r="F770" s="9"/>
      <c r="G770" s="10"/>
      <c r="H770" s="214"/>
      <c r="I770" s="9"/>
      <c r="J770" s="10"/>
      <c r="K770" s="11"/>
    </row>
    <row r="771" spans="1:16">
      <c r="A771" s="7">
        <f t="shared" si="4"/>
        <v>3</v>
      </c>
      <c r="C771" s="9"/>
      <c r="E771" s="7">
        <f t="shared" si="5"/>
        <v>3</v>
      </c>
      <c r="F771" s="9"/>
      <c r="G771" s="10"/>
      <c r="H771" s="214"/>
      <c r="I771" s="9"/>
      <c r="J771" s="10"/>
      <c r="K771" s="11"/>
      <c r="P771" s="130" t="s">
        <v>38</v>
      </c>
    </row>
    <row r="772" spans="1:16">
      <c r="A772" s="7">
        <f t="shared" si="4"/>
        <v>4</v>
      </c>
      <c r="C772" s="9"/>
      <c r="E772" s="7">
        <f t="shared" si="5"/>
        <v>4</v>
      </c>
      <c r="F772" s="9"/>
      <c r="G772" s="10"/>
      <c r="H772" s="214"/>
      <c r="I772" s="9"/>
      <c r="J772" s="10"/>
      <c r="K772" s="11"/>
    </row>
    <row r="773" spans="1:16">
      <c r="A773" s="7">
        <f t="shared" si="4"/>
        <v>5</v>
      </c>
      <c r="C773" s="9"/>
      <c r="E773" s="7">
        <f t="shared" si="5"/>
        <v>5</v>
      </c>
      <c r="F773" s="9"/>
      <c r="G773" s="10"/>
      <c r="H773" s="214"/>
      <c r="I773" s="9"/>
      <c r="J773" s="10"/>
      <c r="K773" s="11"/>
    </row>
    <row r="774" spans="1:16">
      <c r="A774" s="7">
        <f t="shared" si="4"/>
        <v>6</v>
      </c>
      <c r="C774" s="9"/>
      <c r="E774" s="7">
        <f t="shared" si="5"/>
        <v>6</v>
      </c>
      <c r="F774" s="9"/>
      <c r="G774" s="10"/>
      <c r="H774" s="214"/>
      <c r="I774" s="9"/>
      <c r="J774" s="10"/>
      <c r="K774" s="11"/>
    </row>
    <row r="775" spans="1:16">
      <c r="A775" s="7">
        <f t="shared" si="4"/>
        <v>7</v>
      </c>
      <c r="C775" s="9"/>
      <c r="E775" s="7">
        <f t="shared" si="5"/>
        <v>7</v>
      </c>
      <c r="F775" s="9"/>
      <c r="G775" s="10"/>
      <c r="H775" s="214"/>
      <c r="I775" s="9"/>
      <c r="J775" s="10"/>
      <c r="K775" s="11"/>
    </row>
    <row r="776" spans="1:16">
      <c r="A776" s="7">
        <f t="shared" si="4"/>
        <v>8</v>
      </c>
      <c r="C776" s="9"/>
      <c r="E776" s="7">
        <f t="shared" si="5"/>
        <v>8</v>
      </c>
      <c r="F776" s="9"/>
      <c r="G776" s="10"/>
      <c r="H776" s="214"/>
      <c r="I776" s="9"/>
      <c r="J776" s="10"/>
      <c r="K776" s="11"/>
    </row>
    <row r="777" spans="1:16">
      <c r="A777" s="7">
        <f t="shared" si="4"/>
        <v>9</v>
      </c>
      <c r="C777" s="9"/>
      <c r="E777" s="7">
        <f t="shared" si="5"/>
        <v>9</v>
      </c>
      <c r="F777" s="9"/>
      <c r="G777" s="10"/>
      <c r="H777" s="214"/>
      <c r="I777" s="9"/>
      <c r="J777" s="10"/>
      <c r="K777" s="11"/>
    </row>
    <row r="778" spans="1:16">
      <c r="A778" s="7">
        <f t="shared" si="4"/>
        <v>10</v>
      </c>
      <c r="C778" s="9"/>
      <c r="E778" s="7">
        <f t="shared" si="5"/>
        <v>10</v>
      </c>
      <c r="F778" s="9"/>
      <c r="G778" s="10"/>
      <c r="H778" s="214"/>
      <c r="I778" s="9"/>
      <c r="J778" s="10"/>
      <c r="K778" s="11"/>
    </row>
    <row r="779" spans="1:16">
      <c r="A779" s="7">
        <f t="shared" si="4"/>
        <v>11</v>
      </c>
      <c r="C779" s="9"/>
      <c r="E779" s="7">
        <f t="shared" si="5"/>
        <v>11</v>
      </c>
      <c r="G779" s="10"/>
      <c r="H779" s="214"/>
      <c r="I779" s="9"/>
      <c r="J779" s="10"/>
      <c r="K779" s="11"/>
    </row>
    <row r="780" spans="1:16">
      <c r="A780" s="7">
        <f t="shared" si="4"/>
        <v>12</v>
      </c>
      <c r="C780" s="9"/>
      <c r="E780" s="7">
        <f t="shared" si="5"/>
        <v>12</v>
      </c>
      <c r="G780" s="10"/>
      <c r="H780" s="214"/>
      <c r="I780" s="9"/>
      <c r="J780" s="10"/>
      <c r="K780" s="11"/>
    </row>
    <row r="781" spans="1:16">
      <c r="A781" s="7">
        <f t="shared" si="4"/>
        <v>13</v>
      </c>
      <c r="C781" s="9"/>
      <c r="E781" s="7">
        <f t="shared" si="5"/>
        <v>13</v>
      </c>
      <c r="F781" s="9"/>
      <c r="G781" s="10"/>
      <c r="H781" s="214"/>
      <c r="I781" s="9"/>
      <c r="J781" s="10"/>
      <c r="K781" s="11"/>
    </row>
    <row r="782" spans="1:16">
      <c r="A782" s="7">
        <f t="shared" si="4"/>
        <v>14</v>
      </c>
      <c r="C782" s="9"/>
      <c r="E782" s="7">
        <f t="shared" si="5"/>
        <v>14</v>
      </c>
      <c r="F782" s="9"/>
      <c r="G782" s="10"/>
      <c r="H782" s="214"/>
      <c r="I782" s="9"/>
      <c r="J782" s="10"/>
      <c r="K782" s="11"/>
    </row>
    <row r="783" spans="1:16">
      <c r="A783" s="7">
        <f t="shared" si="4"/>
        <v>15</v>
      </c>
      <c r="C783" s="9"/>
      <c r="E783" s="7">
        <f t="shared" si="5"/>
        <v>15</v>
      </c>
      <c r="F783" s="9"/>
      <c r="G783" s="10"/>
      <c r="H783" s="214"/>
      <c r="I783" s="9"/>
      <c r="J783" s="10"/>
      <c r="K783" s="11"/>
    </row>
    <row r="784" spans="1:16">
      <c r="A784" s="7">
        <f t="shared" si="4"/>
        <v>16</v>
      </c>
      <c r="C784" s="9"/>
      <c r="E784" s="7">
        <f t="shared" si="5"/>
        <v>16</v>
      </c>
      <c r="F784" s="9"/>
      <c r="G784" s="10"/>
      <c r="H784" s="214"/>
      <c r="I784" s="9"/>
      <c r="J784" s="10"/>
      <c r="K784" s="11"/>
    </row>
    <row r="785" spans="1:11">
      <c r="A785" s="7">
        <f t="shared" si="4"/>
        <v>17</v>
      </c>
      <c r="C785" s="9"/>
      <c r="E785" s="7">
        <f t="shared" si="5"/>
        <v>17</v>
      </c>
      <c r="F785" s="9"/>
      <c r="G785" s="10"/>
      <c r="H785" s="214"/>
      <c r="I785" s="9"/>
      <c r="J785" s="10"/>
      <c r="K785" s="11"/>
    </row>
    <row r="786" spans="1:11">
      <c r="A786" s="7">
        <f t="shared" si="4"/>
        <v>18</v>
      </c>
      <c r="C786" s="9"/>
      <c r="E786" s="7">
        <f t="shared" si="5"/>
        <v>18</v>
      </c>
      <c r="F786" s="9"/>
      <c r="G786" s="10"/>
      <c r="H786" s="214"/>
      <c r="I786" s="9"/>
      <c r="J786" s="10"/>
      <c r="K786" s="11"/>
    </row>
    <row r="787" spans="1:11">
      <c r="A787" s="7">
        <f t="shared" si="4"/>
        <v>19</v>
      </c>
      <c r="C787" s="9"/>
      <c r="E787" s="7">
        <f t="shared" si="5"/>
        <v>19</v>
      </c>
      <c r="F787" s="9"/>
      <c r="G787" s="10"/>
      <c r="H787" s="214"/>
      <c r="I787" s="9"/>
      <c r="J787" s="10"/>
      <c r="K787" s="11"/>
    </row>
    <row r="788" spans="1:11">
      <c r="A788" s="7">
        <v>20</v>
      </c>
      <c r="E788" s="7">
        <v>20</v>
      </c>
      <c r="F788" s="69"/>
      <c r="G788" s="19"/>
      <c r="H788" s="81"/>
      <c r="I788" s="69"/>
      <c r="J788" s="19"/>
      <c r="K788" s="20"/>
    </row>
    <row r="789" spans="1:11">
      <c r="A789" s="7">
        <v>21</v>
      </c>
      <c r="E789" s="7">
        <v>21</v>
      </c>
      <c r="F789" s="69"/>
      <c r="G789" s="19"/>
      <c r="H789" s="231"/>
      <c r="I789" s="69"/>
      <c r="J789" s="19"/>
      <c r="K789" s="39"/>
    </row>
    <row r="790" spans="1:11">
      <c r="A790" s="7">
        <v>22</v>
      </c>
      <c r="E790" s="7">
        <v>22</v>
      </c>
      <c r="G790" s="13"/>
      <c r="H790" s="231"/>
      <c r="J790" s="13"/>
      <c r="K790" s="39"/>
    </row>
    <row r="791" spans="1:11">
      <c r="A791" s="7">
        <v>23</v>
      </c>
      <c r="D791" s="85"/>
      <c r="E791" s="7">
        <v>23</v>
      </c>
      <c r="H791" s="231"/>
      <c r="K791" s="39"/>
    </row>
    <row r="792" spans="1:11">
      <c r="A792" s="7">
        <v>24</v>
      </c>
      <c r="D792" s="85"/>
      <c r="E792" s="7">
        <v>24</v>
      </c>
      <c r="H792" s="231"/>
      <c r="K792" s="39"/>
    </row>
    <row r="793" spans="1:11">
      <c r="F793" s="69" t="s">
        <v>6</v>
      </c>
      <c r="G793" s="19" t="s">
        <v>6</v>
      </c>
      <c r="H793" s="81"/>
      <c r="I793" s="69"/>
      <c r="J793" s="19"/>
      <c r="K793" s="20"/>
    </row>
    <row r="794" spans="1:11">
      <c r="A794" s="7">
        <v>25</v>
      </c>
      <c r="C794" s="8" t="s">
        <v>211</v>
      </c>
      <c r="E794" s="7">
        <v>25</v>
      </c>
      <c r="G794" s="102"/>
      <c r="H794" s="107">
        <f>SUM(H769:H792)</f>
        <v>10932086</v>
      </c>
      <c r="I794" s="103"/>
      <c r="J794" s="102"/>
      <c r="K794" s="103">
        <f>SUM(K769:K792)</f>
        <v>11372737</v>
      </c>
    </row>
    <row r="795" spans="1:11">
      <c r="D795" s="85"/>
      <c r="F795" s="69" t="s">
        <v>6</v>
      </c>
      <c r="G795" s="19" t="s">
        <v>6</v>
      </c>
      <c r="H795" s="81"/>
      <c r="I795" s="69"/>
      <c r="J795" s="19"/>
      <c r="K795" s="20"/>
    </row>
    <row r="796" spans="1:11">
      <c r="F796" s="69"/>
      <c r="G796" s="19"/>
      <c r="H796" s="81"/>
      <c r="I796" s="69"/>
      <c r="J796" s="19"/>
      <c r="K796" s="20"/>
    </row>
    <row r="797" spans="1:11">
      <c r="C797" s="258" t="s">
        <v>235</v>
      </c>
      <c r="D797" s="258"/>
      <c r="E797" s="258"/>
      <c r="F797" s="258"/>
      <c r="G797" s="258"/>
      <c r="H797" s="258"/>
      <c r="I797" s="258"/>
      <c r="J797" s="258"/>
      <c r="K797" s="55"/>
    </row>
    <row r="798" spans="1:11">
      <c r="G798" s="13"/>
      <c r="H798" s="231"/>
      <c r="J798" s="13"/>
      <c r="K798" s="39"/>
    </row>
    <row r="799" spans="1:11">
      <c r="A799" s="8"/>
    </row>
    <row r="800" spans="1:11">
      <c r="A800" s="15" t="str">
        <f>$A$83</f>
        <v xml:space="preserve">Institution No.:  </v>
      </c>
      <c r="B800" s="35"/>
      <c r="C800" s="35"/>
      <c r="D800" s="35"/>
      <c r="E800" s="36"/>
      <c r="F800" s="35"/>
      <c r="G800" s="37"/>
      <c r="H800" s="230"/>
      <c r="I800" s="35"/>
      <c r="J800" s="37"/>
      <c r="K800" s="14" t="s">
        <v>212</v>
      </c>
    </row>
    <row r="801" spans="1:11">
      <c r="A801" s="257" t="s">
        <v>213</v>
      </c>
      <c r="B801" s="257"/>
      <c r="C801" s="257"/>
      <c r="D801" s="257"/>
      <c r="E801" s="257"/>
      <c r="F801" s="257"/>
      <c r="G801" s="257"/>
      <c r="H801" s="257"/>
      <c r="I801" s="257"/>
      <c r="J801" s="257"/>
      <c r="K801" s="257"/>
    </row>
    <row r="802" spans="1:11">
      <c r="A802" s="15" t="str">
        <f>$A$42</f>
        <v xml:space="preserve">NAME: </v>
      </c>
      <c r="C802" s="130" t="str">
        <f>$D$20</f>
        <v>University of Colorado</v>
      </c>
      <c r="G802" s="78"/>
      <c r="H802" s="231"/>
      <c r="J802" s="13"/>
      <c r="K802" s="17" t="str">
        <f>$K$3</f>
        <v>Due Date: October 08, 2018</v>
      </c>
    </row>
    <row r="803" spans="1:11">
      <c r="A803" s="18" t="s">
        <v>6</v>
      </c>
      <c r="B803" s="18" t="s">
        <v>6</v>
      </c>
      <c r="C803" s="18" t="s">
        <v>6</v>
      </c>
      <c r="D803" s="18" t="s">
        <v>6</v>
      </c>
      <c r="E803" s="18" t="s">
        <v>6</v>
      </c>
      <c r="F803" s="18" t="s">
        <v>6</v>
      </c>
      <c r="G803" s="19" t="s">
        <v>6</v>
      </c>
      <c r="H803" s="81" t="s">
        <v>6</v>
      </c>
      <c r="I803" s="18" t="s">
        <v>6</v>
      </c>
      <c r="J803" s="19" t="s">
        <v>6</v>
      </c>
      <c r="K803" s="20" t="s">
        <v>6</v>
      </c>
    </row>
    <row r="804" spans="1:11">
      <c r="A804" s="21" t="s">
        <v>7</v>
      </c>
      <c r="E804" s="21" t="s">
        <v>7</v>
      </c>
      <c r="F804" s="22"/>
      <c r="G804" s="23"/>
      <c r="H804" s="215" t="str">
        <f>H766</f>
        <v>2017-18</v>
      </c>
      <c r="I804" s="22"/>
      <c r="J804" s="23"/>
      <c r="K804" s="24" t="str">
        <f>K766</f>
        <v>2018-19</v>
      </c>
    </row>
    <row r="805" spans="1:11">
      <c r="A805" s="21" t="s">
        <v>9</v>
      </c>
      <c r="C805" s="25" t="s">
        <v>51</v>
      </c>
      <c r="E805" s="21" t="s">
        <v>9</v>
      </c>
      <c r="F805" s="22"/>
      <c r="G805" s="23" t="s">
        <v>11</v>
      </c>
      <c r="H805" s="215" t="s">
        <v>12</v>
      </c>
      <c r="I805" s="22"/>
      <c r="J805" s="23" t="s">
        <v>11</v>
      </c>
      <c r="K805" s="24" t="s">
        <v>13</v>
      </c>
    </row>
    <row r="806" spans="1:11">
      <c r="A806" s="18" t="s">
        <v>6</v>
      </c>
      <c r="B806" s="18" t="s">
        <v>6</v>
      </c>
      <c r="C806" s="18" t="s">
        <v>6</v>
      </c>
      <c r="D806" s="18" t="s">
        <v>6</v>
      </c>
      <c r="E806" s="18" t="s">
        <v>6</v>
      </c>
      <c r="F806" s="18" t="s">
        <v>6</v>
      </c>
      <c r="G806" s="19" t="s">
        <v>6</v>
      </c>
      <c r="H806" s="81" t="s">
        <v>6</v>
      </c>
      <c r="I806" s="18" t="s">
        <v>6</v>
      </c>
      <c r="J806" s="19" t="s">
        <v>6</v>
      </c>
      <c r="K806" s="20" t="s">
        <v>6</v>
      </c>
    </row>
    <row r="807" spans="1:11">
      <c r="A807" s="112">
        <v>1</v>
      </c>
      <c r="B807" s="121"/>
      <c r="C807" s="113" t="s">
        <v>227</v>
      </c>
      <c r="D807" s="121"/>
      <c r="E807" s="112">
        <v>1</v>
      </c>
      <c r="F807" s="121"/>
      <c r="G807" s="122"/>
      <c r="H807" s="254"/>
      <c r="I807" s="121"/>
      <c r="J807" s="122"/>
      <c r="K807" s="123"/>
    </row>
    <row r="808" spans="1:11">
      <c r="A808" s="112">
        <v>2</v>
      </c>
      <c r="B808" s="121"/>
      <c r="C808" s="113" t="s">
        <v>227</v>
      </c>
      <c r="D808" s="121"/>
      <c r="E808" s="112">
        <v>2</v>
      </c>
      <c r="F808" s="121"/>
      <c r="G808" s="122"/>
      <c r="H808" s="254"/>
      <c r="I808" s="121"/>
      <c r="J808" s="122"/>
      <c r="K808" s="123"/>
    </row>
    <row r="809" spans="1:11">
      <c r="A809" s="112">
        <v>3</v>
      </c>
      <c r="B809" s="113"/>
      <c r="C809" s="113" t="s">
        <v>227</v>
      </c>
      <c r="D809" s="113"/>
      <c r="E809" s="112">
        <v>3</v>
      </c>
      <c r="F809" s="114"/>
      <c r="G809" s="124"/>
      <c r="H809" s="124"/>
      <c r="I809" s="119"/>
      <c r="J809" s="124"/>
      <c r="K809" s="119"/>
    </row>
    <row r="810" spans="1:11">
      <c r="A810" s="112">
        <v>4</v>
      </c>
      <c r="B810" s="113"/>
      <c r="C810" s="113" t="s">
        <v>227</v>
      </c>
      <c r="D810" s="113"/>
      <c r="E810" s="112">
        <v>4</v>
      </c>
      <c r="F810" s="114"/>
      <c r="G810" s="124"/>
      <c r="H810" s="124"/>
      <c r="I810" s="119"/>
      <c r="J810" s="124"/>
      <c r="K810" s="119"/>
    </row>
    <row r="811" spans="1:11">
      <c r="A811" s="112">
        <v>5</v>
      </c>
      <c r="B811" s="113"/>
      <c r="C811" s="113" t="s">
        <v>227</v>
      </c>
      <c r="D811" s="113"/>
      <c r="E811" s="113">
        <v>5</v>
      </c>
      <c r="F811" s="113"/>
      <c r="G811" s="125"/>
      <c r="H811" s="255"/>
      <c r="I811" s="113"/>
      <c r="J811" s="125"/>
      <c r="K811" s="126"/>
    </row>
    <row r="812" spans="1:11">
      <c r="A812" s="7">
        <v>6</v>
      </c>
      <c r="C812" s="8" t="s">
        <v>170</v>
      </c>
      <c r="E812" s="7">
        <v>6</v>
      </c>
      <c r="F812" s="9"/>
      <c r="G812" s="143"/>
      <c r="H812" s="143"/>
      <c r="I812" s="105"/>
      <c r="J812" s="143"/>
      <c r="K812" s="143"/>
    </row>
    <row r="813" spans="1:11">
      <c r="A813" s="7">
        <v>7</v>
      </c>
      <c r="C813" s="8" t="s">
        <v>171</v>
      </c>
      <c r="E813" s="7">
        <v>7</v>
      </c>
      <c r="F813" s="9"/>
      <c r="G813" s="104"/>
      <c r="H813" s="143"/>
      <c r="I813" s="105"/>
      <c r="J813" s="104"/>
      <c r="K813" s="145"/>
    </row>
    <row r="814" spans="1:11">
      <c r="A814" s="7">
        <v>8</v>
      </c>
      <c r="C814" s="8" t="s">
        <v>214</v>
      </c>
      <c r="E814" s="7">
        <v>8</v>
      </c>
      <c r="F814" s="9"/>
      <c r="G814" s="143"/>
      <c r="H814" s="143"/>
      <c r="I814" s="105"/>
      <c r="J814" s="143"/>
      <c r="K814" s="145"/>
    </row>
    <row r="815" spans="1:11">
      <c r="A815" s="7">
        <v>9</v>
      </c>
      <c r="C815" s="8" t="s">
        <v>185</v>
      </c>
      <c r="E815" s="7">
        <v>9</v>
      </c>
      <c r="F815" s="9"/>
      <c r="G815" s="104">
        <f>SUM(G812:G814)</f>
        <v>0</v>
      </c>
      <c r="H815" s="104">
        <f>SUM(H812:H814)</f>
        <v>0</v>
      </c>
      <c r="I815" s="104"/>
      <c r="J815" s="104">
        <f>SUM(J812:J814)</f>
        <v>0</v>
      </c>
      <c r="K815" s="104">
        <f>SUM(K812:K814)</f>
        <v>0</v>
      </c>
    </row>
    <row r="816" spans="1:11">
      <c r="A816" s="7">
        <v>10</v>
      </c>
      <c r="C816" s="8"/>
      <c r="E816" s="7">
        <v>10</v>
      </c>
      <c r="F816" s="9"/>
      <c r="G816" s="104"/>
      <c r="H816" s="104"/>
      <c r="I816" s="105"/>
      <c r="J816" s="104"/>
      <c r="K816" s="105"/>
    </row>
    <row r="817" spans="1:11">
      <c r="A817" s="7">
        <v>11</v>
      </c>
      <c r="C817" s="8" t="s">
        <v>174</v>
      </c>
      <c r="E817" s="7">
        <v>11</v>
      </c>
      <c r="F817" s="9"/>
      <c r="G817" s="143"/>
      <c r="H817" s="143"/>
      <c r="I817" s="105"/>
      <c r="J817" s="143"/>
      <c r="K817" s="145"/>
    </row>
    <row r="818" spans="1:11">
      <c r="A818" s="7">
        <v>12</v>
      </c>
      <c r="C818" s="8" t="s">
        <v>175</v>
      </c>
      <c r="E818" s="7">
        <v>12</v>
      </c>
      <c r="F818" s="9"/>
      <c r="G818" s="104"/>
      <c r="H818" s="143"/>
      <c r="I818" s="105"/>
      <c r="J818" s="104"/>
      <c r="K818" s="145"/>
    </row>
    <row r="819" spans="1:11">
      <c r="A819" s="7">
        <v>13</v>
      </c>
      <c r="C819" s="8" t="s">
        <v>186</v>
      </c>
      <c r="E819" s="7">
        <v>13</v>
      </c>
      <c r="F819" s="9"/>
      <c r="G819" s="104">
        <f>SUM(G817:G818)</f>
        <v>0</v>
      </c>
      <c r="H819" s="104">
        <f>SUM(H817:H818)</f>
        <v>0</v>
      </c>
      <c r="I819" s="102"/>
      <c r="J819" s="104">
        <f>SUM(J817:J818)</f>
        <v>0</v>
      </c>
      <c r="K819" s="104">
        <f>SUM(K817:K818)</f>
        <v>0</v>
      </c>
    </row>
    <row r="820" spans="1:11">
      <c r="A820" s="7">
        <v>14</v>
      </c>
      <c r="E820" s="7">
        <v>14</v>
      </c>
      <c r="F820" s="9"/>
      <c r="G820" s="106"/>
      <c r="H820" s="104"/>
      <c r="I820" s="103"/>
      <c r="J820" s="106"/>
      <c r="K820" s="105"/>
    </row>
    <row r="821" spans="1:11">
      <c r="A821" s="7">
        <v>15</v>
      </c>
      <c r="C821" s="8" t="s">
        <v>177</v>
      </c>
      <c r="E821" s="7">
        <v>15</v>
      </c>
      <c r="G821" s="107">
        <f>SUM(G815+G819)</f>
        <v>0</v>
      </c>
      <c r="H821" s="107">
        <f>SUM(H815+H819)</f>
        <v>0</v>
      </c>
      <c r="I821" s="103"/>
      <c r="J821" s="107">
        <f>SUM(J815+J819)</f>
        <v>0</v>
      </c>
      <c r="K821" s="103">
        <f>SUM(K815+K819)</f>
        <v>0</v>
      </c>
    </row>
    <row r="822" spans="1:11">
      <c r="A822" s="7">
        <v>16</v>
      </c>
      <c r="E822" s="7">
        <v>16</v>
      </c>
      <c r="G822" s="107"/>
      <c r="H822" s="107"/>
      <c r="I822" s="103"/>
      <c r="J822" s="107"/>
      <c r="K822" s="103"/>
    </row>
    <row r="823" spans="1:11">
      <c r="A823" s="7">
        <v>17</v>
      </c>
      <c r="C823" s="8" t="s">
        <v>178</v>
      </c>
      <c r="E823" s="7">
        <v>17</v>
      </c>
      <c r="F823" s="9"/>
      <c r="G823" s="104"/>
      <c r="H823" s="143"/>
      <c r="I823" s="105"/>
      <c r="J823" s="104"/>
      <c r="K823" s="145"/>
    </row>
    <row r="824" spans="1:11">
      <c r="A824" s="7">
        <v>18</v>
      </c>
      <c r="E824" s="7">
        <v>18</v>
      </c>
      <c r="F824" s="9"/>
      <c r="G824" s="104"/>
      <c r="H824" s="104"/>
      <c r="I824" s="105"/>
      <c r="J824" s="104"/>
      <c r="K824" s="105"/>
    </row>
    <row r="825" spans="1:11">
      <c r="A825" s="7">
        <v>19</v>
      </c>
      <c r="C825" s="8" t="s">
        <v>179</v>
      </c>
      <c r="E825" s="7">
        <v>19</v>
      </c>
      <c r="F825" s="9"/>
      <c r="G825" s="104"/>
      <c r="H825" s="143"/>
      <c r="I825" s="105"/>
      <c r="J825" s="104"/>
      <c r="K825" s="145"/>
    </row>
    <row r="826" spans="1:11">
      <c r="A826" s="7">
        <v>20</v>
      </c>
      <c r="C826" s="79" t="s">
        <v>180</v>
      </c>
      <c r="E826" s="7">
        <v>20</v>
      </c>
      <c r="F826" s="9"/>
      <c r="G826" s="104"/>
      <c r="H826" s="143"/>
      <c r="I826" s="105"/>
      <c r="J826" s="104"/>
      <c r="K826" s="145"/>
    </row>
    <row r="827" spans="1:11">
      <c r="A827" s="7">
        <v>21</v>
      </c>
      <c r="C827" s="79"/>
      <c r="E827" s="7">
        <v>21</v>
      </c>
      <c r="F827" s="9"/>
      <c r="G827" s="104"/>
      <c r="H827" s="104"/>
      <c r="I827" s="105"/>
      <c r="J827" s="104"/>
      <c r="K827" s="105"/>
    </row>
    <row r="828" spans="1:11">
      <c r="A828" s="7">
        <v>22</v>
      </c>
      <c r="C828" s="8"/>
      <c r="E828" s="7">
        <v>22</v>
      </c>
      <c r="G828" s="104"/>
      <c r="H828" s="104"/>
      <c r="I828" s="105"/>
      <c r="J828" s="104"/>
      <c r="K828" s="105"/>
    </row>
    <row r="829" spans="1:11">
      <c r="A829" s="7">
        <v>23</v>
      </c>
      <c r="C829" s="8" t="s">
        <v>181</v>
      </c>
      <c r="E829" s="7">
        <v>23</v>
      </c>
      <c r="G829" s="104"/>
      <c r="H829" s="143"/>
      <c r="I829" s="105"/>
      <c r="J829" s="104"/>
      <c r="K829" s="145"/>
    </row>
    <row r="830" spans="1:11">
      <c r="A830" s="7">
        <v>24</v>
      </c>
      <c r="C830" s="8"/>
      <c r="E830" s="7">
        <v>24</v>
      </c>
      <c r="G830" s="104"/>
      <c r="H830" s="104"/>
      <c r="I830" s="105"/>
      <c r="J830" s="104"/>
      <c r="K830" s="105"/>
    </row>
    <row r="831" spans="1:11">
      <c r="A831" s="7"/>
      <c r="E831" s="7">
        <v>25</v>
      </c>
      <c r="F831" s="69" t="s">
        <v>6</v>
      </c>
      <c r="G831" s="81"/>
      <c r="H831" s="81"/>
      <c r="I831" s="69"/>
      <c r="J831" s="81"/>
      <c r="K831" s="20"/>
    </row>
    <row r="832" spans="1:11">
      <c r="A832" s="7">
        <v>25</v>
      </c>
      <c r="C832" s="8" t="s">
        <v>215</v>
      </c>
      <c r="E832" s="7"/>
      <c r="G832" s="103">
        <f>SUM(G821:G830)</f>
        <v>0</v>
      </c>
      <c r="H832" s="107">
        <f>SUM(H821:H830)</f>
        <v>0</v>
      </c>
      <c r="I832" s="108"/>
      <c r="J832" s="103">
        <f>SUM(J821:J830)</f>
        <v>0</v>
      </c>
      <c r="K832" s="103">
        <f>SUM(K821:K830)</f>
        <v>0</v>
      </c>
    </row>
    <row r="833" spans="1:11">
      <c r="F833" s="69" t="s">
        <v>6</v>
      </c>
      <c r="G833" s="19"/>
      <c r="H833" s="81"/>
      <c r="I833" s="69"/>
      <c r="J833" s="19"/>
      <c r="K833" s="20"/>
    </row>
    <row r="834" spans="1:11">
      <c r="A834" s="8"/>
      <c r="C834" s="130" t="s">
        <v>49</v>
      </c>
    </row>
    <row r="836" spans="1:11">
      <c r="A836" s="8"/>
      <c r="H836" s="231"/>
      <c r="K836" s="39"/>
    </row>
    <row r="837" spans="1:11">
      <c r="A837" s="15" t="str">
        <f>$A$83</f>
        <v xml:space="preserve">Institution No.:  </v>
      </c>
      <c r="B837" s="35"/>
      <c r="C837" s="35"/>
      <c r="D837" s="35"/>
      <c r="E837" s="36"/>
      <c r="F837" s="35"/>
      <c r="G837" s="37"/>
      <c r="H837" s="230"/>
      <c r="I837" s="35"/>
      <c r="J837" s="37"/>
      <c r="K837" s="14" t="s">
        <v>216</v>
      </c>
    </row>
    <row r="838" spans="1:11">
      <c r="A838" s="259" t="s">
        <v>217</v>
      </c>
      <c r="B838" s="259"/>
      <c r="C838" s="259"/>
      <c r="D838" s="259"/>
      <c r="E838" s="259"/>
      <c r="F838" s="259"/>
      <c r="G838" s="259"/>
      <c r="H838" s="259"/>
      <c r="I838" s="259"/>
      <c r="J838" s="259"/>
      <c r="K838" s="259"/>
    </row>
    <row r="839" spans="1:11">
      <c r="A839" s="15" t="str">
        <f>$A$42</f>
        <v xml:space="preserve">NAME: </v>
      </c>
      <c r="C839" s="130" t="str">
        <f>$D$20</f>
        <v>University of Colorado</v>
      </c>
      <c r="H839" s="256"/>
      <c r="J839" s="13"/>
      <c r="K839" s="17" t="str">
        <f>$K$3</f>
        <v>Due Date: October 08, 2018</v>
      </c>
    </row>
    <row r="840" spans="1:11">
      <c r="A840" s="18" t="s">
        <v>6</v>
      </c>
      <c r="B840" s="18" t="s">
        <v>6</v>
      </c>
      <c r="C840" s="18" t="s">
        <v>6</v>
      </c>
      <c r="D840" s="18" t="s">
        <v>6</v>
      </c>
      <c r="E840" s="18" t="s">
        <v>6</v>
      </c>
      <c r="F840" s="18" t="s">
        <v>6</v>
      </c>
      <c r="G840" s="19" t="s">
        <v>6</v>
      </c>
      <c r="H840" s="81" t="s">
        <v>6</v>
      </c>
      <c r="I840" s="18" t="s">
        <v>6</v>
      </c>
      <c r="J840" s="19" t="s">
        <v>6</v>
      </c>
      <c r="K840" s="20" t="s">
        <v>6</v>
      </c>
    </row>
    <row r="841" spans="1:11">
      <c r="A841" s="21" t="s">
        <v>7</v>
      </c>
      <c r="E841" s="21" t="s">
        <v>7</v>
      </c>
      <c r="F841" s="22"/>
      <c r="G841" s="23"/>
      <c r="H841" s="215" t="str">
        <f>+H804</f>
        <v>2017-18</v>
      </c>
      <c r="I841" s="22"/>
      <c r="J841" s="23"/>
      <c r="K841" s="24" t="str">
        <f>+K804</f>
        <v>2018-19</v>
      </c>
    </row>
    <row r="842" spans="1:11">
      <c r="A842" s="21" t="s">
        <v>9</v>
      </c>
      <c r="C842" s="25" t="s">
        <v>51</v>
      </c>
      <c r="E842" s="21" t="s">
        <v>9</v>
      </c>
      <c r="F842" s="22"/>
      <c r="G842" s="23"/>
      <c r="H842" s="215" t="s">
        <v>12</v>
      </c>
      <c r="I842" s="22"/>
      <c r="J842" s="23"/>
      <c r="K842" s="24" t="s">
        <v>13</v>
      </c>
    </row>
    <row r="843" spans="1:11">
      <c r="A843" s="18" t="s">
        <v>6</v>
      </c>
      <c r="B843" s="18" t="s">
        <v>6</v>
      </c>
      <c r="C843" s="18" t="s">
        <v>6</v>
      </c>
      <c r="D843" s="18" t="s">
        <v>6</v>
      </c>
      <c r="E843" s="18" t="s">
        <v>6</v>
      </c>
      <c r="F843" s="18" t="s">
        <v>6</v>
      </c>
      <c r="G843" s="19" t="s">
        <v>6</v>
      </c>
      <c r="H843" s="81" t="s">
        <v>6</v>
      </c>
      <c r="I843" s="18" t="s">
        <v>6</v>
      </c>
      <c r="J843" s="19" t="s">
        <v>6</v>
      </c>
      <c r="K843" s="20" t="s">
        <v>6</v>
      </c>
    </row>
    <row r="844" spans="1:11">
      <c r="A844" s="72">
        <v>1</v>
      </c>
      <c r="C844" s="130" t="s">
        <v>218</v>
      </c>
      <c r="E844" s="72">
        <v>1</v>
      </c>
      <c r="F844" s="9"/>
      <c r="G844" s="105"/>
      <c r="H844" s="143"/>
      <c r="I844" s="105"/>
      <c r="J844" s="105"/>
      <c r="K844" s="145"/>
    </row>
    <row r="845" spans="1:11">
      <c r="A845" s="72">
        <v>2</v>
      </c>
      <c r="C845" s="130" t="s">
        <v>283</v>
      </c>
      <c r="E845" s="72">
        <v>2</v>
      </c>
      <c r="F845" s="9"/>
      <c r="G845" s="105"/>
      <c r="H845" s="104">
        <v>1684107</v>
      </c>
      <c r="I845" s="105"/>
      <c r="J845" s="105"/>
      <c r="K845" s="105">
        <v>1800000</v>
      </c>
    </row>
    <row r="846" spans="1:11">
      <c r="A846" s="72">
        <v>3</v>
      </c>
      <c r="C846" s="9" t="s">
        <v>284</v>
      </c>
      <c r="E846" s="72">
        <v>3</v>
      </c>
      <c r="F846" s="9"/>
      <c r="G846" s="105"/>
      <c r="H846" s="104">
        <v>586221</v>
      </c>
      <c r="I846" s="105"/>
      <c r="J846" s="105"/>
      <c r="K846" s="105">
        <v>662511</v>
      </c>
    </row>
    <row r="847" spans="1:11">
      <c r="A847" s="72">
        <v>4</v>
      </c>
      <c r="C847" s="9" t="s">
        <v>285</v>
      </c>
      <c r="E847" s="72">
        <v>4</v>
      </c>
      <c r="F847" s="9"/>
      <c r="G847" s="105"/>
      <c r="H847" s="104">
        <v>591666</v>
      </c>
      <c r="I847" s="105"/>
      <c r="J847" s="105"/>
      <c r="K847" s="105">
        <v>615825</v>
      </c>
    </row>
    <row r="848" spans="1:11">
      <c r="A848" s="72">
        <v>5</v>
      </c>
      <c r="C848" s="8"/>
      <c r="E848" s="72">
        <v>5</v>
      </c>
      <c r="F848" s="9"/>
      <c r="G848" s="105"/>
      <c r="H848" s="104"/>
      <c r="I848" s="105"/>
      <c r="J848" s="105"/>
      <c r="K848" s="105"/>
    </row>
    <row r="849" spans="1:11">
      <c r="A849" s="72">
        <v>6</v>
      </c>
      <c r="C849" s="9"/>
      <c r="E849" s="72">
        <v>6</v>
      </c>
      <c r="F849" s="9"/>
      <c r="G849" s="105"/>
      <c r="H849" s="104"/>
      <c r="I849" s="105"/>
      <c r="J849" s="105"/>
      <c r="K849" s="105"/>
    </row>
    <row r="850" spans="1:11">
      <c r="A850" s="72">
        <v>7</v>
      </c>
      <c r="C850" s="9"/>
      <c r="E850" s="72">
        <v>7</v>
      </c>
      <c r="F850" s="9"/>
      <c r="G850" s="105"/>
      <c r="H850" s="104"/>
      <c r="I850" s="105"/>
      <c r="J850" s="105"/>
      <c r="K850" s="105"/>
    </row>
    <row r="851" spans="1:11">
      <c r="A851" s="72">
        <v>8</v>
      </c>
      <c r="E851" s="72">
        <v>8</v>
      </c>
      <c r="F851" s="9"/>
      <c r="G851" s="105"/>
      <c r="H851" s="104"/>
      <c r="I851" s="105"/>
      <c r="J851" s="105"/>
      <c r="K851" s="105"/>
    </row>
    <row r="852" spans="1:11">
      <c r="A852" s="72">
        <v>9</v>
      </c>
      <c r="E852" s="72">
        <v>9</v>
      </c>
      <c r="F852" s="9"/>
      <c r="G852" s="105"/>
      <c r="H852" s="104"/>
      <c r="I852" s="105"/>
      <c r="J852" s="105"/>
      <c r="K852" s="105"/>
    </row>
    <row r="853" spans="1:11">
      <c r="A853" s="75"/>
      <c r="E853" s="75"/>
      <c r="F853" s="69" t="s">
        <v>6</v>
      </c>
      <c r="G853" s="84" t="s">
        <v>6</v>
      </c>
      <c r="H853" s="81"/>
      <c r="I853" s="84"/>
      <c r="J853" s="84"/>
      <c r="K853" s="84"/>
    </row>
    <row r="854" spans="1:11">
      <c r="A854" s="72">
        <v>10</v>
      </c>
      <c r="C854" s="130" t="s">
        <v>219</v>
      </c>
      <c r="E854" s="72">
        <v>10</v>
      </c>
      <c r="G854" s="102"/>
      <c r="H854" s="104">
        <f>SUM(H844:H852)</f>
        <v>2861994</v>
      </c>
      <c r="I854" s="103"/>
      <c r="J854" s="102"/>
      <c r="K854" s="105">
        <f>SUM(K844:K852)</f>
        <v>3078336</v>
      </c>
    </row>
    <row r="855" spans="1:11">
      <c r="A855" s="72"/>
      <c r="E855" s="72"/>
      <c r="F855" s="69" t="s">
        <v>6</v>
      </c>
      <c r="G855" s="84" t="s">
        <v>6</v>
      </c>
      <c r="H855" s="81"/>
      <c r="I855" s="84"/>
      <c r="J855" s="84"/>
      <c r="K855" s="84"/>
    </row>
    <row r="856" spans="1:11">
      <c r="A856" s="72">
        <v>11</v>
      </c>
      <c r="C856" s="9"/>
      <c r="E856" s="72">
        <v>11</v>
      </c>
      <c r="F856" s="9"/>
      <c r="G856" s="105"/>
      <c r="H856" s="104"/>
      <c r="I856" s="105"/>
      <c r="J856" s="105"/>
      <c r="K856" s="105"/>
    </row>
    <row r="857" spans="1:11">
      <c r="A857" s="72">
        <v>12</v>
      </c>
      <c r="C857" s="8" t="s">
        <v>220</v>
      </c>
      <c r="E857" s="72">
        <v>12</v>
      </c>
      <c r="F857" s="9"/>
      <c r="G857" s="105"/>
      <c r="H857" s="143">
        <v>11177816</v>
      </c>
      <c r="I857" s="105"/>
      <c r="J857" s="105"/>
      <c r="K857" s="145">
        <v>1163914</v>
      </c>
    </row>
    <row r="858" spans="1:11">
      <c r="A858" s="72">
        <v>13</v>
      </c>
      <c r="C858" s="9" t="s">
        <v>221</v>
      </c>
      <c r="E858" s="72">
        <v>13</v>
      </c>
      <c r="F858" s="9"/>
      <c r="G858" s="105"/>
      <c r="H858" s="143"/>
      <c r="I858" s="105"/>
      <c r="J858" s="105"/>
      <c r="K858" s="145"/>
    </row>
    <row r="859" spans="1:11">
      <c r="A859" s="72">
        <v>14</v>
      </c>
      <c r="C859" s="130" t="s">
        <v>286</v>
      </c>
      <c r="E859" s="72">
        <v>14</v>
      </c>
      <c r="F859" s="9"/>
      <c r="G859" s="105"/>
      <c r="H859" s="104">
        <v>1729534</v>
      </c>
      <c r="I859" s="105"/>
      <c r="J859" s="105"/>
      <c r="K859" s="105">
        <v>1875517</v>
      </c>
    </row>
    <row r="860" spans="1:11">
      <c r="A860" s="72">
        <v>15</v>
      </c>
      <c r="E860" s="72">
        <v>15</v>
      </c>
      <c r="F860" s="9"/>
      <c r="G860" s="105"/>
      <c r="H860" s="104"/>
      <c r="I860" s="105"/>
      <c r="J860" s="105"/>
      <c r="K860" s="105"/>
    </row>
    <row r="861" spans="1:11">
      <c r="A861" s="72">
        <v>16</v>
      </c>
      <c r="E861" s="72">
        <v>16</v>
      </c>
      <c r="F861" s="9"/>
      <c r="G861" s="105"/>
      <c r="H861" s="104"/>
      <c r="I861" s="105"/>
      <c r="J861" s="105"/>
      <c r="K861" s="105"/>
    </row>
    <row r="862" spans="1:11">
      <c r="A862" s="72">
        <v>17</v>
      </c>
      <c r="C862" s="73"/>
      <c r="D862" s="74"/>
      <c r="E862" s="72">
        <v>17</v>
      </c>
      <c r="F862" s="9"/>
      <c r="G862" s="105"/>
      <c r="H862" s="104"/>
      <c r="I862" s="105"/>
      <c r="J862" s="105"/>
      <c r="K862" s="105"/>
    </row>
    <row r="863" spans="1:11">
      <c r="A863" s="72">
        <v>18</v>
      </c>
      <c r="C863" s="74"/>
      <c r="D863" s="74"/>
      <c r="E863" s="72">
        <v>18</v>
      </c>
      <c r="F863" s="9"/>
      <c r="G863" s="105"/>
      <c r="H863" s="104"/>
      <c r="I863" s="105"/>
      <c r="J863" s="105"/>
      <c r="K863" s="105"/>
    </row>
    <row r="864" spans="1:11">
      <c r="A864" s="72"/>
      <c r="C864" s="87"/>
      <c r="D864" s="74"/>
      <c r="E864" s="72"/>
      <c r="F864" s="69" t="s">
        <v>6</v>
      </c>
      <c r="G864" s="19" t="s">
        <v>6</v>
      </c>
      <c r="H864" s="81"/>
      <c r="I864" s="69"/>
      <c r="J864" s="19"/>
      <c r="K864" s="20"/>
    </row>
    <row r="865" spans="1:11">
      <c r="A865" s="72">
        <v>19</v>
      </c>
      <c r="C865" s="130" t="s">
        <v>222</v>
      </c>
      <c r="D865" s="74"/>
      <c r="E865" s="72">
        <v>19</v>
      </c>
      <c r="G865" s="103"/>
      <c r="H865" s="107">
        <f>SUM(H856:H863)</f>
        <v>12907350</v>
      </c>
      <c r="I865" s="105"/>
      <c r="J865" s="105"/>
      <c r="K865" s="103">
        <f>SUM(K856:K863)</f>
        <v>3039431</v>
      </c>
    </row>
    <row r="866" spans="1:11">
      <c r="A866" s="72"/>
      <c r="C866" s="87"/>
      <c r="D866" s="74"/>
      <c r="E866" s="72"/>
      <c r="F866" s="69" t="s">
        <v>6</v>
      </c>
      <c r="G866" s="19" t="s">
        <v>6</v>
      </c>
      <c r="H866" s="81"/>
      <c r="I866" s="69"/>
      <c r="J866" s="19"/>
      <c r="K866" s="20"/>
    </row>
    <row r="867" spans="1:11">
      <c r="A867" s="72"/>
      <c r="C867" s="74"/>
      <c r="D867" s="74"/>
      <c r="E867" s="72"/>
      <c r="H867" s="214"/>
    </row>
    <row r="868" spans="1:11">
      <c r="A868" s="72">
        <v>20</v>
      </c>
      <c r="C868" s="8" t="s">
        <v>223</v>
      </c>
      <c r="E868" s="72">
        <v>20</v>
      </c>
      <c r="G868" s="102"/>
      <c r="H868" s="107">
        <f>SUM(H854,H865)</f>
        <v>15769344</v>
      </c>
      <c r="I868" s="103"/>
      <c r="J868" s="102"/>
      <c r="K868" s="103">
        <f>SUM(K854,K865)</f>
        <v>6117767</v>
      </c>
    </row>
    <row r="869" spans="1:11">
      <c r="C869" s="30" t="s">
        <v>224</v>
      </c>
      <c r="E869" s="34"/>
      <c r="F869" s="69" t="s">
        <v>6</v>
      </c>
      <c r="G869" s="19" t="s">
        <v>6</v>
      </c>
      <c r="H869" s="81"/>
      <c r="I869" s="69"/>
      <c r="J869" s="19"/>
      <c r="K869" s="20"/>
    </row>
    <row r="870" spans="1:11">
      <c r="C870" s="8" t="s">
        <v>38</v>
      </c>
    </row>
    <row r="871" spans="1:11">
      <c r="D871" s="8"/>
      <c r="G871" s="13"/>
      <c r="H871" s="231"/>
      <c r="I871" s="60"/>
      <c r="J871" s="13"/>
      <c r="K871" s="39"/>
    </row>
    <row r="872" spans="1:11">
      <c r="D872" s="8"/>
      <c r="G872" s="13"/>
      <c r="H872" s="231"/>
      <c r="I872" s="60"/>
      <c r="J872" s="13"/>
      <c r="K872" s="39"/>
    </row>
    <row r="873" spans="1:11">
      <c r="D873" s="8"/>
      <c r="G873" s="13"/>
      <c r="H873" s="231"/>
      <c r="I873" s="60"/>
      <c r="J873" s="13"/>
      <c r="K873" s="39"/>
    </row>
    <row r="874" spans="1:11">
      <c r="D874" s="8"/>
      <c r="G874" s="13"/>
      <c r="H874" s="231"/>
      <c r="I874" s="60"/>
      <c r="J874" s="13"/>
      <c r="K874" s="39"/>
    </row>
    <row r="875" spans="1:11">
      <c r="D875" s="8"/>
      <c r="G875" s="13"/>
      <c r="H875" s="231"/>
      <c r="I875" s="60"/>
      <c r="J875" s="13"/>
      <c r="K875" s="39"/>
    </row>
    <row r="876" spans="1:11">
      <c r="D876" s="8"/>
      <c r="G876" s="13"/>
      <c r="H876" s="231"/>
      <c r="I876" s="60"/>
      <c r="J876" s="13"/>
      <c r="K876" s="39"/>
    </row>
    <row r="877" spans="1:11">
      <c r="D877" s="8"/>
      <c r="G877" s="13"/>
      <c r="H877" s="231"/>
      <c r="I877" s="60"/>
      <c r="J877" s="13"/>
      <c r="K877" s="39"/>
    </row>
    <row r="878" spans="1:11">
      <c r="D878" s="8"/>
      <c r="G878" s="13"/>
      <c r="H878" s="231"/>
      <c r="I878" s="60"/>
      <c r="J878" s="13"/>
      <c r="K878" s="39"/>
    </row>
    <row r="879" spans="1:11">
      <c r="D879" s="8"/>
      <c r="G879" s="13"/>
      <c r="H879" s="231"/>
      <c r="I879" s="60"/>
      <c r="J879" s="13"/>
      <c r="K879" s="39"/>
    </row>
    <row r="880" spans="1:11">
      <c r="D880" s="8"/>
      <c r="G880" s="13"/>
      <c r="H880" s="231"/>
      <c r="I880" s="60"/>
      <c r="J880" s="13"/>
      <c r="K880" s="39"/>
    </row>
    <row r="881" spans="4:11">
      <c r="D881" s="8"/>
      <c r="G881" s="13"/>
      <c r="H881" s="231"/>
      <c r="I881" s="60"/>
      <c r="J881" s="13"/>
      <c r="K881" s="39"/>
    </row>
    <row r="882" spans="4:11">
      <c r="D882" s="8"/>
      <c r="G882" s="13"/>
      <c r="H882" s="231"/>
      <c r="I882" s="60"/>
      <c r="J882" s="13"/>
      <c r="K882" s="39"/>
    </row>
    <row r="883" spans="4:11">
      <c r="D883" s="8"/>
      <c r="G883" s="13"/>
      <c r="H883" s="231"/>
      <c r="I883" s="60"/>
      <c r="J883" s="13"/>
      <c r="K883" s="39"/>
    </row>
    <row r="884" spans="4:11">
      <c r="D884" s="8"/>
      <c r="G884" s="13"/>
      <c r="H884" s="231"/>
      <c r="I884" s="60"/>
      <c r="J884" s="13"/>
      <c r="K884" s="39"/>
    </row>
    <row r="885" spans="4:11">
      <c r="D885" s="8"/>
      <c r="G885" s="13"/>
      <c r="H885" s="231"/>
      <c r="I885" s="60"/>
      <c r="J885" s="13"/>
      <c r="K885" s="39"/>
    </row>
    <row r="886" spans="4:11">
      <c r="D886" s="8"/>
      <c r="G886" s="13"/>
      <c r="H886" s="231"/>
      <c r="I886" s="60"/>
      <c r="J886" s="13"/>
      <c r="K886" s="39"/>
    </row>
    <row r="887" spans="4:11">
      <c r="D887" s="8"/>
      <c r="G887" s="13"/>
      <c r="H887" s="231"/>
      <c r="I887" s="60"/>
      <c r="J887" s="13"/>
      <c r="K887" s="39"/>
    </row>
    <row r="888" spans="4:11">
      <c r="D888" s="8"/>
      <c r="G888" s="13"/>
      <c r="H888" s="231"/>
      <c r="I888" s="60"/>
      <c r="J888" s="13"/>
      <c r="K888" s="39"/>
    </row>
    <row r="889" spans="4:11">
      <c r="D889" s="8"/>
      <c r="G889" s="13"/>
      <c r="H889" s="231"/>
      <c r="I889" s="60"/>
      <c r="J889" s="13"/>
      <c r="K889" s="39"/>
    </row>
    <row r="890" spans="4:11">
      <c r="D890" s="8"/>
      <c r="G890" s="13"/>
      <c r="H890" s="231"/>
      <c r="I890" s="60"/>
      <c r="J890" s="13"/>
      <c r="K890" s="39"/>
    </row>
    <row r="891" spans="4:11">
      <c r="D891" s="8"/>
      <c r="G891" s="13"/>
      <c r="H891" s="231"/>
      <c r="I891" s="60"/>
      <c r="J891" s="13"/>
      <c r="K891" s="39"/>
    </row>
    <row r="892" spans="4:11">
      <c r="D892" s="8"/>
      <c r="G892" s="13"/>
      <c r="H892" s="231"/>
      <c r="I892" s="60"/>
      <c r="J892" s="13"/>
      <c r="K892" s="39"/>
    </row>
    <row r="893" spans="4:11">
      <c r="D893" s="8"/>
      <c r="G893" s="13"/>
      <c r="H893" s="231"/>
      <c r="I893" s="60"/>
      <c r="J893" s="13"/>
      <c r="K893" s="39"/>
    </row>
    <row r="894" spans="4:11">
      <c r="D894" s="8"/>
      <c r="G894" s="13"/>
      <c r="H894" s="231"/>
      <c r="I894" s="60"/>
      <c r="J894" s="13"/>
      <c r="K894" s="39"/>
    </row>
    <row r="895" spans="4:11">
      <c r="D895" s="8"/>
      <c r="G895" s="13"/>
      <c r="H895" s="231"/>
      <c r="I895" s="60"/>
      <c r="J895" s="13"/>
      <c r="K895" s="39"/>
    </row>
    <row r="934" spans="4:11">
      <c r="D934" s="22"/>
      <c r="F934" s="34"/>
      <c r="G934" s="13"/>
      <c r="H934" s="231"/>
      <c r="J934" s="13"/>
      <c r="K934" s="39"/>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34"/>
  <sheetViews>
    <sheetView showGridLines="0" view="pageBreakPreview" zoomScaleNormal="75" zoomScaleSheetLayoutView="100" workbookViewId="0"/>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266</v>
      </c>
    </row>
    <row r="5" spans="1:11" ht="45">
      <c r="A5" s="265" t="s">
        <v>1</v>
      </c>
      <c r="B5" s="265"/>
      <c r="C5" s="265"/>
      <c r="D5" s="265"/>
      <c r="E5" s="265"/>
      <c r="F5" s="265"/>
      <c r="G5" s="265"/>
      <c r="H5" s="265"/>
      <c r="I5" s="265"/>
      <c r="J5" s="265"/>
      <c r="K5" s="265"/>
    </row>
    <row r="8" spans="1:11" s="5" customFormat="1" ht="33">
      <c r="A8" s="266" t="s">
        <v>263</v>
      </c>
      <c r="B8" s="266"/>
      <c r="C8" s="266"/>
      <c r="D8" s="266"/>
      <c r="E8" s="266"/>
      <c r="F8" s="266"/>
      <c r="G8" s="266"/>
      <c r="H8" s="266"/>
      <c r="I8" s="266"/>
      <c r="J8" s="266"/>
      <c r="K8" s="266"/>
    </row>
    <row r="9" spans="1:11" s="5" customFormat="1" ht="33">
      <c r="A9" s="266" t="s">
        <v>264</v>
      </c>
      <c r="B9" s="266"/>
      <c r="C9" s="266"/>
      <c r="D9" s="266"/>
      <c r="E9" s="266"/>
      <c r="F9" s="266"/>
      <c r="G9" s="266"/>
      <c r="H9" s="266"/>
      <c r="I9" s="266"/>
      <c r="J9" s="266"/>
      <c r="K9" s="266"/>
    </row>
    <row r="20" spans="1:11" ht="12.75" thickBot="1">
      <c r="A20" s="267" t="s">
        <v>228</v>
      </c>
      <c r="B20" s="267"/>
      <c r="C20" s="267"/>
      <c r="D20" s="128" t="s">
        <v>267</v>
      </c>
      <c r="E20" s="6"/>
      <c r="F20" s="6"/>
      <c r="G20" s="6"/>
      <c r="H20" s="6"/>
      <c r="I20" s="6"/>
      <c r="J20" s="6"/>
      <c r="K20" s="6"/>
    </row>
    <row r="21" spans="1:11" ht="12.75" thickBot="1">
      <c r="C21" s="154" t="s">
        <v>229</v>
      </c>
      <c r="D21" s="127" t="s">
        <v>287</v>
      </c>
    </row>
    <row r="22" spans="1:11" ht="12.75" thickBot="1">
      <c r="C22" s="154" t="s">
        <v>230</v>
      </c>
      <c r="D22" s="127" t="s">
        <v>288</v>
      </c>
    </row>
    <row r="23" spans="1:11" ht="12.75" thickBot="1">
      <c r="C23" s="154" t="s">
        <v>231</v>
      </c>
      <c r="D23" s="127" t="s">
        <v>289</v>
      </c>
    </row>
    <row r="31" spans="1:11">
      <c r="C31" s="130" t="s">
        <v>2</v>
      </c>
    </row>
    <row r="36" spans="1:11" ht="30">
      <c r="A36" s="268" t="s">
        <v>236</v>
      </c>
      <c r="B36" s="268"/>
      <c r="C36" s="268"/>
      <c r="D36" s="268"/>
      <c r="E36" s="268"/>
      <c r="F36" s="268"/>
      <c r="G36" s="268"/>
      <c r="H36" s="268"/>
      <c r="I36" s="268"/>
      <c r="J36" s="268"/>
      <c r="K36" s="268"/>
    </row>
    <row r="39" spans="1:11">
      <c r="A39" s="7"/>
      <c r="C39" s="8"/>
      <c r="E39" s="7"/>
      <c r="F39" s="9"/>
      <c r="G39" s="10"/>
      <c r="H39" s="11"/>
      <c r="I39" s="9"/>
      <c r="J39" s="10"/>
      <c r="K39" s="11"/>
    </row>
    <row r="40" spans="1:11">
      <c r="A40" s="12"/>
      <c r="G40" s="13"/>
      <c r="K40" s="14" t="s">
        <v>3</v>
      </c>
    </row>
    <row r="41" spans="1:11">
      <c r="A41" s="260" t="s">
        <v>4</v>
      </c>
      <c r="B41" s="260"/>
      <c r="C41" s="260"/>
      <c r="D41" s="260"/>
      <c r="E41" s="260"/>
      <c r="F41" s="260"/>
      <c r="G41" s="260"/>
      <c r="H41" s="260"/>
      <c r="I41" s="260"/>
      <c r="J41" s="260"/>
      <c r="K41" s="260"/>
    </row>
    <row r="42" spans="1:11">
      <c r="A42" s="15" t="s">
        <v>5</v>
      </c>
      <c r="C42" s="130" t="str">
        <f>$D$20</f>
        <v>University of Colorado</v>
      </c>
      <c r="G42" s="13"/>
      <c r="I42" s="16"/>
      <c r="J42" s="13"/>
      <c r="K42" s="17" t="str">
        <f>$K$3</f>
        <v>Due Date: October 08, 2018</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257</v>
      </c>
      <c r="I44" s="22"/>
      <c r="J44" s="23"/>
      <c r="K44" s="24" t="s">
        <v>265</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9">
        <v>0</v>
      </c>
      <c r="H47" s="89">
        <v>0</v>
      </c>
      <c r="I47" s="29"/>
      <c r="J47" s="89">
        <v>0</v>
      </c>
      <c r="K47" s="89">
        <v>0</v>
      </c>
    </row>
    <row r="48" spans="1:11">
      <c r="A48" s="7">
        <v>2</v>
      </c>
      <c r="C48" s="8" t="s">
        <v>16</v>
      </c>
      <c r="D48" s="26" t="s">
        <v>17</v>
      </c>
      <c r="E48" s="7">
        <v>2</v>
      </c>
      <c r="G48" s="89">
        <v>0</v>
      </c>
      <c r="H48" s="89">
        <v>0</v>
      </c>
      <c r="I48" s="29"/>
      <c r="J48" s="89">
        <v>0</v>
      </c>
      <c r="K48" s="89">
        <v>0</v>
      </c>
    </row>
    <row r="49" spans="1:15">
      <c r="A49" s="7">
        <v>3</v>
      </c>
      <c r="C49" s="8" t="s">
        <v>18</v>
      </c>
      <c r="D49" s="26" t="s">
        <v>19</v>
      </c>
      <c r="E49" s="7">
        <v>3</v>
      </c>
      <c r="G49" s="89">
        <v>0</v>
      </c>
      <c r="H49" s="89">
        <v>0</v>
      </c>
      <c r="I49" s="29"/>
      <c r="J49" s="89">
        <v>0</v>
      </c>
      <c r="K49" s="89">
        <v>0</v>
      </c>
    </row>
    <row r="50" spans="1:15">
      <c r="A50" s="7">
        <v>4</v>
      </c>
      <c r="C50" s="8" t="s">
        <v>20</v>
      </c>
      <c r="D50" s="26" t="s">
        <v>21</v>
      </c>
      <c r="E50" s="7">
        <v>4</v>
      </c>
      <c r="G50" s="89">
        <v>0</v>
      </c>
      <c r="H50" s="89">
        <v>0</v>
      </c>
      <c r="I50" s="29"/>
      <c r="J50" s="89">
        <v>0</v>
      </c>
      <c r="K50" s="89">
        <v>0</v>
      </c>
    </row>
    <row r="51" spans="1:15">
      <c r="A51" s="7">
        <v>5</v>
      </c>
      <c r="C51" s="8" t="s">
        <v>22</v>
      </c>
      <c r="D51" s="26" t="s">
        <v>23</v>
      </c>
      <c r="E51" s="7">
        <v>5</v>
      </c>
      <c r="G51" s="89">
        <v>0</v>
      </c>
      <c r="H51" s="89">
        <v>0</v>
      </c>
      <c r="I51" s="29"/>
      <c r="J51" s="89">
        <v>0</v>
      </c>
      <c r="K51" s="89">
        <v>0</v>
      </c>
    </row>
    <row r="52" spans="1:15">
      <c r="A52" s="7">
        <v>6</v>
      </c>
      <c r="C52" s="8" t="s">
        <v>24</v>
      </c>
      <c r="D52" s="26" t="s">
        <v>25</v>
      </c>
      <c r="E52" s="7">
        <v>6</v>
      </c>
      <c r="G52" s="89">
        <v>0</v>
      </c>
      <c r="H52" s="89">
        <v>0</v>
      </c>
      <c r="I52" s="29"/>
      <c r="J52" s="89">
        <v>0</v>
      </c>
      <c r="K52" s="89">
        <v>0</v>
      </c>
    </row>
    <row r="53" spans="1:15">
      <c r="A53" s="7">
        <v>7</v>
      </c>
      <c r="C53" s="8" t="s">
        <v>26</v>
      </c>
      <c r="D53" s="26" t="s">
        <v>27</v>
      </c>
      <c r="E53" s="7">
        <v>7</v>
      </c>
      <c r="G53" s="89">
        <v>0</v>
      </c>
      <c r="H53" s="89">
        <v>0</v>
      </c>
      <c r="I53" s="29"/>
      <c r="J53" s="89">
        <v>0</v>
      </c>
      <c r="K53" s="89">
        <v>0</v>
      </c>
    </row>
    <row r="54" spans="1:15">
      <c r="A54" s="7">
        <v>8</v>
      </c>
      <c r="C54" s="8" t="s">
        <v>28</v>
      </c>
      <c r="D54" s="26" t="s">
        <v>29</v>
      </c>
      <c r="E54" s="7">
        <v>8</v>
      </c>
      <c r="G54" s="89">
        <v>0</v>
      </c>
      <c r="H54" s="89">
        <v>0</v>
      </c>
      <c r="I54" s="29"/>
      <c r="J54" s="89">
        <v>0</v>
      </c>
      <c r="K54" s="89">
        <v>0</v>
      </c>
    </row>
    <row r="55" spans="1:15">
      <c r="A55" s="7">
        <v>9</v>
      </c>
      <c r="C55" s="8" t="s">
        <v>30</v>
      </c>
      <c r="D55" s="26" t="s">
        <v>31</v>
      </c>
      <c r="E55" s="7">
        <v>9</v>
      </c>
      <c r="G55" s="155">
        <v>0</v>
      </c>
      <c r="H55" s="155">
        <v>0</v>
      </c>
      <c r="I55" s="29" t="s">
        <v>38</v>
      </c>
      <c r="J55" s="155">
        <v>0</v>
      </c>
      <c r="K55" s="155">
        <v>0</v>
      </c>
    </row>
    <row r="56" spans="1:15">
      <c r="A56" s="7">
        <v>10</v>
      </c>
      <c r="C56" s="8" t="s">
        <v>32</v>
      </c>
      <c r="D56" s="26" t="s">
        <v>33</v>
      </c>
      <c r="E56" s="7">
        <v>10</v>
      </c>
      <c r="G56" s="89">
        <v>0</v>
      </c>
      <c r="H56" s="89">
        <v>0</v>
      </c>
      <c r="I56" s="29"/>
      <c r="J56" s="89">
        <v>0</v>
      </c>
      <c r="K56" s="89">
        <v>0</v>
      </c>
    </row>
    <row r="57" spans="1:15">
      <c r="A57" s="7"/>
      <c r="C57" s="8"/>
      <c r="D57" s="26"/>
      <c r="E57" s="7"/>
      <c r="F57" s="18" t="s">
        <v>6</v>
      </c>
      <c r="G57" s="19" t="s">
        <v>6</v>
      </c>
      <c r="H57" s="48"/>
      <c r="I57" s="27"/>
      <c r="J57" s="19"/>
      <c r="K57" s="48"/>
    </row>
    <row r="58" spans="1:15" ht="15" customHeight="1">
      <c r="A58" s="130">
        <v>11</v>
      </c>
      <c r="C58" s="8" t="s">
        <v>34</v>
      </c>
      <c r="E58" s="130">
        <v>11</v>
      </c>
      <c r="G58" s="89">
        <v>0</v>
      </c>
      <c r="H58" s="155">
        <v>0</v>
      </c>
      <c r="I58" s="29"/>
      <c r="J58" s="89">
        <v>0</v>
      </c>
      <c r="K58" s="155">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9"/>
      <c r="K61" s="28"/>
    </row>
    <row r="62" spans="1:15">
      <c r="A62" s="7">
        <v>13</v>
      </c>
      <c r="C62" s="8" t="s">
        <v>36</v>
      </c>
      <c r="D62" s="26" t="s">
        <v>37</v>
      </c>
      <c r="E62" s="7">
        <v>13</v>
      </c>
      <c r="G62" s="49"/>
      <c r="H62" s="47">
        <v>0</v>
      </c>
      <c r="I62" s="29"/>
      <c r="J62" s="49"/>
      <c r="K62" s="47">
        <v>0</v>
      </c>
      <c r="O62" s="130" t="s">
        <v>38</v>
      </c>
    </row>
    <row r="63" spans="1:15">
      <c r="A63" s="7">
        <v>14</v>
      </c>
      <c r="C63" s="8" t="s">
        <v>39</v>
      </c>
      <c r="D63" s="26" t="s">
        <v>40</v>
      </c>
      <c r="E63" s="7">
        <v>14</v>
      </c>
      <c r="G63" s="49"/>
      <c r="H63" s="47">
        <v>0</v>
      </c>
      <c r="I63" s="29"/>
      <c r="J63" s="49"/>
      <c r="K63" s="47">
        <v>0</v>
      </c>
    </row>
    <row r="64" spans="1:15">
      <c r="A64" s="7">
        <v>15</v>
      </c>
      <c r="C64" s="8" t="s">
        <v>41</v>
      </c>
      <c r="D64" s="26"/>
      <c r="E64" s="7">
        <v>15</v>
      </c>
      <c r="G64" s="89">
        <v>0</v>
      </c>
      <c r="H64" s="47">
        <v>0</v>
      </c>
      <c r="I64" s="29"/>
      <c r="J64" s="89">
        <v>0</v>
      </c>
      <c r="K64" s="47">
        <v>0</v>
      </c>
    </row>
    <row r="65" spans="1:254">
      <c r="A65" s="7">
        <v>16</v>
      </c>
      <c r="C65" s="8" t="s">
        <v>42</v>
      </c>
      <c r="D65" s="26"/>
      <c r="E65" s="7">
        <v>16</v>
      </c>
      <c r="G65" s="49"/>
      <c r="H65" s="47">
        <v>0</v>
      </c>
      <c r="I65" s="29"/>
      <c r="J65" s="49"/>
      <c r="K65" s="47">
        <v>0</v>
      </c>
    </row>
    <row r="66" spans="1:254">
      <c r="A66" s="26">
        <v>17</v>
      </c>
      <c r="B66" s="26"/>
      <c r="C66" s="30" t="s">
        <v>43</v>
      </c>
      <c r="D66" s="26"/>
      <c r="E66" s="26">
        <v>17</v>
      </c>
      <c r="F66" s="26"/>
      <c r="G66" s="89"/>
      <c r="H66" s="155">
        <v>0</v>
      </c>
      <c r="I66" s="30"/>
      <c r="J66" s="89"/>
      <c r="K66" s="155">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9"/>
      <c r="H67" s="47">
        <v>0</v>
      </c>
      <c r="I67" s="29"/>
      <c r="J67" s="49"/>
      <c r="K67" s="47">
        <v>0</v>
      </c>
    </row>
    <row r="68" spans="1:254">
      <c r="A68" s="7">
        <v>19</v>
      </c>
      <c r="C68" s="8" t="s">
        <v>45</v>
      </c>
      <c r="D68" s="26"/>
      <c r="E68" s="7">
        <v>19</v>
      </c>
      <c r="G68" s="49"/>
      <c r="H68" s="47">
        <v>0</v>
      </c>
      <c r="I68" s="29"/>
      <c r="J68" s="49"/>
      <c r="K68" s="47">
        <v>0</v>
      </c>
    </row>
    <row r="69" spans="1:254">
      <c r="A69" s="7">
        <v>20</v>
      </c>
      <c r="C69" s="8" t="s">
        <v>46</v>
      </c>
      <c r="D69" s="26"/>
      <c r="E69" s="7">
        <v>20</v>
      </c>
      <c r="G69" s="49"/>
      <c r="H69" s="47">
        <v>0</v>
      </c>
      <c r="I69" s="29"/>
      <c r="J69" s="49"/>
      <c r="K69" s="47">
        <v>0</v>
      </c>
    </row>
    <row r="70" spans="1:254">
      <c r="A70" s="26">
        <v>21</v>
      </c>
      <c r="C70" s="8" t="s">
        <v>47</v>
      </c>
      <c r="D70" s="26"/>
      <c r="E70" s="7">
        <v>21</v>
      </c>
      <c r="G70" s="49"/>
      <c r="H70" s="47">
        <v>0</v>
      </c>
      <c r="I70" s="29"/>
      <c r="J70" s="49"/>
      <c r="K70" s="47">
        <v>0</v>
      </c>
    </row>
    <row r="71" spans="1:254">
      <c r="A71" s="26">
        <v>22</v>
      </c>
      <c r="C71" s="8"/>
      <c r="D71" s="26"/>
      <c r="E71" s="7">
        <v>22</v>
      </c>
      <c r="G71" s="49"/>
      <c r="H71" s="47">
        <v>0</v>
      </c>
      <c r="I71" s="29" t="s">
        <v>38</v>
      </c>
      <c r="J71" s="49"/>
      <c r="K71" s="47">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9"/>
      <c r="H74" s="47">
        <v>0</v>
      </c>
      <c r="I74" s="29"/>
      <c r="J74" s="49"/>
      <c r="K74" s="47">
        <v>0</v>
      </c>
    </row>
    <row r="75" spans="1:254">
      <c r="A75" s="130">
        <v>26</v>
      </c>
      <c r="E75" s="130">
        <v>26</v>
      </c>
      <c r="F75" s="18" t="s">
        <v>6</v>
      </c>
      <c r="G75" s="19"/>
      <c r="H75" s="20"/>
      <c r="I75" s="27"/>
      <c r="J75" s="19"/>
      <c r="K75" s="20"/>
    </row>
    <row r="76" spans="1:254" ht="15" customHeight="1">
      <c r="A76" s="7">
        <v>27</v>
      </c>
      <c r="C76" s="8" t="s">
        <v>48</v>
      </c>
      <c r="E76" s="7">
        <v>27</v>
      </c>
      <c r="F76" s="16"/>
      <c r="G76" s="89"/>
      <c r="H76" s="155">
        <v>0</v>
      </c>
      <c r="I76" s="28"/>
      <c r="J76" s="89"/>
      <c r="K76" s="155">
        <v>0</v>
      </c>
    </row>
    <row r="77" spans="1:254">
      <c r="F77" s="18"/>
      <c r="G77" s="19"/>
      <c r="H77" s="20"/>
      <c r="I77" s="27"/>
      <c r="J77" s="19"/>
      <c r="K77" s="20"/>
    </row>
    <row r="78" spans="1:254" ht="14.25">
      <c r="F78"/>
      <c r="G78"/>
      <c r="H78"/>
      <c r="I78"/>
      <c r="J78"/>
      <c r="K78"/>
    </row>
    <row r="79" spans="1:254" ht="30.75" customHeight="1">
      <c r="A79" s="32"/>
      <c r="B79" s="32"/>
      <c r="C79" s="258" t="s">
        <v>232</v>
      </c>
      <c r="D79" s="258"/>
      <c r="E79" s="258"/>
      <c r="F79" s="258"/>
      <c r="G79" s="258"/>
      <c r="H79" s="258"/>
      <c r="I79" s="258"/>
      <c r="J79" s="258"/>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58</v>
      </c>
      <c r="G83" s="13"/>
      <c r="K83" s="14" t="s">
        <v>59</v>
      </c>
    </row>
    <row r="84" spans="1:15" s="35" customFormat="1">
      <c r="A84" s="260" t="s">
        <v>60</v>
      </c>
      <c r="B84" s="260"/>
      <c r="C84" s="260"/>
      <c r="D84" s="260"/>
      <c r="E84" s="260"/>
      <c r="F84" s="260"/>
      <c r="G84" s="260"/>
      <c r="H84" s="260"/>
      <c r="I84" s="260"/>
      <c r="J84" s="260"/>
      <c r="K84" s="260"/>
    </row>
    <row r="85" spans="1:15">
      <c r="A85" s="15" t="str">
        <f>$A$42</f>
        <v xml:space="preserve">NAME: </v>
      </c>
      <c r="C85" s="130" t="str">
        <f>$D$20</f>
        <v>University of Colorado</v>
      </c>
      <c r="G85" s="13"/>
      <c r="I85" s="16"/>
      <c r="J85" s="13"/>
      <c r="K85" s="17" t="str">
        <f>$K$3</f>
        <v>Due Date: October 08, 2018</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2017-18</v>
      </c>
      <c r="I87" s="22"/>
      <c r="J87" s="23"/>
      <c r="K87" s="24" t="str">
        <f>K44</f>
        <v>2018-19</v>
      </c>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49">
        <f>+G533</f>
        <v>0</v>
      </c>
      <c r="H90" s="49">
        <f>+H533</f>
        <v>0</v>
      </c>
      <c r="I90" s="29"/>
      <c r="J90" s="49">
        <f>+J533</f>
        <v>0</v>
      </c>
      <c r="K90" s="49">
        <f>+K533</f>
        <v>0</v>
      </c>
    </row>
    <row r="91" spans="1:15">
      <c r="A91" s="7">
        <v>2</v>
      </c>
      <c r="C91" s="8" t="s">
        <v>16</v>
      </c>
      <c r="D91" s="26" t="s">
        <v>17</v>
      </c>
      <c r="E91" s="7">
        <v>2</v>
      </c>
      <c r="G91" s="49">
        <f>+G572</f>
        <v>0</v>
      </c>
      <c r="H91" s="49">
        <f>+H572</f>
        <v>0</v>
      </c>
      <c r="I91" s="29"/>
      <c r="J91" s="49">
        <f>+J572</f>
        <v>0</v>
      </c>
      <c r="K91" s="49">
        <f>+K572</f>
        <v>0</v>
      </c>
    </row>
    <row r="92" spans="1:15">
      <c r="A92" s="7">
        <v>3</v>
      </c>
      <c r="C92" s="8" t="s">
        <v>18</v>
      </c>
      <c r="D92" s="26" t="s">
        <v>19</v>
      </c>
      <c r="E92" s="7">
        <v>3</v>
      </c>
      <c r="G92" s="49">
        <f>+G609</f>
        <v>0</v>
      </c>
      <c r="H92" s="49">
        <f>+H609</f>
        <v>0</v>
      </c>
      <c r="I92" s="29"/>
      <c r="J92" s="49">
        <f>+J609</f>
        <v>0</v>
      </c>
      <c r="K92" s="49">
        <f>+K609</f>
        <v>0</v>
      </c>
    </row>
    <row r="93" spans="1:15">
      <c r="A93" s="7">
        <v>4</v>
      </c>
      <c r="C93" s="8" t="s">
        <v>20</v>
      </c>
      <c r="D93" s="26" t="s">
        <v>21</v>
      </c>
      <c r="E93" s="7">
        <v>4</v>
      </c>
      <c r="G93" s="49">
        <f>+G646</f>
        <v>0</v>
      </c>
      <c r="H93" s="49">
        <f>+H646</f>
        <v>0</v>
      </c>
      <c r="I93" s="29"/>
      <c r="J93" s="49">
        <f>+J646</f>
        <v>0</v>
      </c>
      <c r="K93" s="49">
        <f>+K646</f>
        <v>0</v>
      </c>
    </row>
    <row r="94" spans="1:15">
      <c r="A94" s="7">
        <v>5</v>
      </c>
      <c r="C94" s="8" t="s">
        <v>22</v>
      </c>
      <c r="D94" s="26" t="s">
        <v>23</v>
      </c>
      <c r="E94" s="7">
        <v>5</v>
      </c>
      <c r="G94" s="49">
        <f>+G683</f>
        <v>0</v>
      </c>
      <c r="H94" s="49">
        <f>+H683</f>
        <v>0</v>
      </c>
      <c r="I94" s="29"/>
      <c r="J94" s="49">
        <f>+J683</f>
        <v>0</v>
      </c>
      <c r="K94" s="49">
        <f>+K683</f>
        <v>0</v>
      </c>
    </row>
    <row r="95" spans="1:15">
      <c r="A95" s="7">
        <v>6</v>
      </c>
      <c r="C95" s="8" t="s">
        <v>24</v>
      </c>
      <c r="D95" s="26" t="s">
        <v>25</v>
      </c>
      <c r="E95" s="7">
        <v>6</v>
      </c>
      <c r="G95" s="49">
        <f>+G720</f>
        <v>0</v>
      </c>
      <c r="H95" s="49">
        <f>+H720</f>
        <v>0</v>
      </c>
      <c r="I95" s="29"/>
      <c r="J95" s="49">
        <f>+J720</f>
        <v>0</v>
      </c>
      <c r="K95" s="49">
        <f>+K720</f>
        <v>0</v>
      </c>
    </row>
    <row r="96" spans="1:15">
      <c r="A96" s="7">
        <v>7</v>
      </c>
      <c r="C96" s="8" t="s">
        <v>26</v>
      </c>
      <c r="D96" s="26" t="s">
        <v>27</v>
      </c>
      <c r="E96" s="7">
        <v>7</v>
      </c>
      <c r="G96" s="49">
        <f>+G757</f>
        <v>0</v>
      </c>
      <c r="H96" s="49">
        <f>+H757</f>
        <v>0</v>
      </c>
      <c r="I96" s="29"/>
      <c r="J96" s="49">
        <f>+J757</f>
        <v>0</v>
      </c>
      <c r="K96" s="49">
        <f>+K757</f>
        <v>0</v>
      </c>
      <c r="O96" s="130" t="s">
        <v>38</v>
      </c>
    </row>
    <row r="97" spans="1:254">
      <c r="A97" s="7">
        <v>8</v>
      </c>
      <c r="C97" s="8" t="s">
        <v>28</v>
      </c>
      <c r="D97" s="26" t="s">
        <v>29</v>
      </c>
      <c r="E97" s="7">
        <v>8</v>
      </c>
      <c r="G97" s="49">
        <f>+G794</f>
        <v>0</v>
      </c>
      <c r="H97" s="49">
        <f>+H794</f>
        <v>0</v>
      </c>
      <c r="I97" s="29"/>
      <c r="J97" s="49">
        <f>+J794</f>
        <v>0</v>
      </c>
      <c r="K97" s="49">
        <f>+K794</f>
        <v>0</v>
      </c>
    </row>
    <row r="98" spans="1:254">
      <c r="A98" s="7">
        <v>9</v>
      </c>
      <c r="C98" s="8" t="s">
        <v>30</v>
      </c>
      <c r="D98" s="26" t="s">
        <v>31</v>
      </c>
      <c r="E98" s="7">
        <v>9</v>
      </c>
      <c r="G98" s="47">
        <f>+G832</f>
        <v>0</v>
      </c>
      <c r="H98" s="47">
        <f>+H832</f>
        <v>0</v>
      </c>
      <c r="I98" s="29" t="s">
        <v>38</v>
      </c>
      <c r="J98" s="47">
        <f>+J832</f>
        <v>0</v>
      </c>
      <c r="K98" s="47">
        <f>+K832</f>
        <v>0</v>
      </c>
    </row>
    <row r="99" spans="1:254">
      <c r="A99" s="7">
        <v>10</v>
      </c>
      <c r="C99" s="8" t="s">
        <v>32</v>
      </c>
      <c r="D99" s="26" t="s">
        <v>33</v>
      </c>
      <c r="E99" s="7">
        <v>10</v>
      </c>
      <c r="G99" s="49">
        <f>+G868</f>
        <v>0</v>
      </c>
      <c r="H99" s="49">
        <f>+H868</f>
        <v>22047377</v>
      </c>
      <c r="I99" s="29"/>
      <c r="J99" s="49">
        <f>+J868</f>
        <v>0</v>
      </c>
      <c r="K99" s="49">
        <f>+K868</f>
        <v>14002399</v>
      </c>
    </row>
    <row r="100" spans="1:254">
      <c r="A100" s="7"/>
      <c r="C100" s="8"/>
      <c r="D100" s="26"/>
      <c r="E100" s="7"/>
      <c r="F100" s="18" t="s">
        <v>6</v>
      </c>
      <c r="G100" s="19" t="s">
        <v>6</v>
      </c>
      <c r="H100" s="48"/>
      <c r="I100" s="27"/>
      <c r="J100" s="19"/>
      <c r="K100" s="48"/>
    </row>
    <row r="101" spans="1:254">
      <c r="A101" s="130">
        <v>11</v>
      </c>
      <c r="C101" s="8" t="s">
        <v>61</v>
      </c>
      <c r="E101" s="130">
        <v>11</v>
      </c>
      <c r="G101" s="49">
        <f>SUM(G90:G99)</f>
        <v>0</v>
      </c>
      <c r="H101" s="47">
        <f>SUM(H90:H99)</f>
        <v>22047377</v>
      </c>
      <c r="I101" s="29"/>
      <c r="J101" s="49">
        <f>SUM(J90:J99)</f>
        <v>0</v>
      </c>
      <c r="K101" s="47">
        <f>SUM(K90:K99)</f>
        <v>14002399</v>
      </c>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30">
        <v>12</v>
      </c>
      <c r="C104" s="8" t="s">
        <v>35</v>
      </c>
      <c r="E104" s="130">
        <v>12</v>
      </c>
      <c r="G104" s="28"/>
      <c r="H104" s="28"/>
      <c r="I104" s="29"/>
      <c r="J104" s="49"/>
      <c r="K104" s="28"/>
    </row>
    <row r="105" spans="1:254">
      <c r="A105" s="7">
        <v>13</v>
      </c>
      <c r="C105" s="8" t="s">
        <v>36</v>
      </c>
      <c r="D105" s="26" t="s">
        <v>37</v>
      </c>
      <c r="E105" s="7">
        <v>13</v>
      </c>
      <c r="G105" s="49"/>
      <c r="H105" s="47">
        <f>+H495</f>
        <v>0</v>
      </c>
      <c r="I105" s="29"/>
      <c r="J105" s="49"/>
      <c r="K105" s="47">
        <f>+K495</f>
        <v>0</v>
      </c>
    </row>
    <row r="106" spans="1:254">
      <c r="A106" s="7">
        <v>14</v>
      </c>
      <c r="C106" s="8" t="s">
        <v>39</v>
      </c>
      <c r="D106" s="26" t="s">
        <v>62</v>
      </c>
      <c r="E106" s="7">
        <v>14</v>
      </c>
      <c r="G106" s="49"/>
      <c r="H106" s="111">
        <f>H145</f>
        <v>0</v>
      </c>
      <c r="I106" s="29"/>
      <c r="J106" s="49"/>
      <c r="K106" s="111">
        <f>K145</f>
        <v>0</v>
      </c>
    </row>
    <row r="107" spans="1:254">
      <c r="A107" s="7">
        <v>15</v>
      </c>
      <c r="C107" s="8" t="s">
        <v>41</v>
      </c>
      <c r="D107" s="26"/>
      <c r="E107" s="7">
        <v>15</v>
      </c>
      <c r="G107" s="49">
        <f>H182</f>
        <v>0</v>
      </c>
      <c r="H107" s="131"/>
      <c r="I107" s="29"/>
      <c r="J107" s="49">
        <f>K182</f>
        <v>0</v>
      </c>
      <c r="K107" s="131"/>
    </row>
    <row r="108" spans="1:254">
      <c r="A108" s="7">
        <v>16</v>
      </c>
      <c r="C108" s="8" t="s">
        <v>42</v>
      </c>
      <c r="D108" s="26"/>
      <c r="E108" s="7">
        <v>16</v>
      </c>
      <c r="G108" s="49"/>
      <c r="H108" s="47">
        <f>+H308-H107</f>
        <v>0</v>
      </c>
      <c r="I108" s="29"/>
      <c r="J108" s="49"/>
      <c r="K108" s="131"/>
    </row>
    <row r="109" spans="1:254">
      <c r="A109" s="26">
        <v>17</v>
      </c>
      <c r="B109" s="26"/>
      <c r="C109" s="30" t="s">
        <v>63</v>
      </c>
      <c r="D109" s="26" t="s">
        <v>64</v>
      </c>
      <c r="E109" s="26">
        <v>17</v>
      </c>
      <c r="F109" s="26"/>
      <c r="G109" s="49"/>
      <c r="H109" s="47">
        <f>SUM(H107:H108)</f>
        <v>0</v>
      </c>
      <c r="I109" s="30"/>
      <c r="J109" s="49"/>
      <c r="K109" s="47">
        <f>SUM(K107:K108)</f>
        <v>0</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9"/>
      <c r="H110" s="47">
        <f>+H307</f>
        <v>0</v>
      </c>
      <c r="I110" s="29"/>
      <c r="J110" s="49"/>
      <c r="K110" s="131"/>
    </row>
    <row r="111" spans="1:254">
      <c r="A111" s="7">
        <v>19</v>
      </c>
      <c r="C111" s="8" t="s">
        <v>45</v>
      </c>
      <c r="D111" s="26" t="s">
        <v>64</v>
      </c>
      <c r="E111" s="7">
        <v>19</v>
      </c>
      <c r="G111" s="49"/>
      <c r="H111" s="47">
        <f>+H313</f>
        <v>0</v>
      </c>
      <c r="I111" s="29"/>
      <c r="J111" s="49"/>
      <c r="K111" s="131"/>
    </row>
    <row r="112" spans="1:254">
      <c r="A112" s="7">
        <v>20</v>
      </c>
      <c r="C112" s="8" t="s">
        <v>46</v>
      </c>
      <c r="D112" s="26" t="s">
        <v>64</v>
      </c>
      <c r="E112" s="7">
        <v>20</v>
      </c>
      <c r="G112" s="49"/>
      <c r="H112" s="47">
        <f>H109+H110+H111</f>
        <v>0</v>
      </c>
      <c r="I112" s="29"/>
      <c r="J112" s="49"/>
      <c r="K112" s="47">
        <f>K109+K110+K111</f>
        <v>0</v>
      </c>
    </row>
    <row r="113" spans="1:17">
      <c r="A113" s="26">
        <v>21</v>
      </c>
      <c r="C113" s="8"/>
      <c r="D113" s="26"/>
      <c r="E113" s="7">
        <v>21</v>
      </c>
      <c r="G113" s="49"/>
      <c r="H113" s="47">
        <f>+H352-H333</f>
        <v>0</v>
      </c>
      <c r="I113" s="29"/>
      <c r="J113" s="49"/>
      <c r="K113" s="47">
        <f>+K352-K333</f>
        <v>0</v>
      </c>
      <c r="L113" s="130" t="s">
        <v>38</v>
      </c>
    </row>
    <row r="114" spans="1:17">
      <c r="A114" s="26">
        <v>22</v>
      </c>
      <c r="C114" s="8"/>
      <c r="D114" s="26"/>
      <c r="E114" s="7">
        <v>22</v>
      </c>
      <c r="G114" s="49"/>
      <c r="H114" s="47">
        <f>H333</f>
        <v>0</v>
      </c>
      <c r="I114" s="29" t="s">
        <v>38</v>
      </c>
      <c r="J114" s="49"/>
      <c r="K114" s="47">
        <f>K333</f>
        <v>0</v>
      </c>
    </row>
    <row r="115" spans="1:17">
      <c r="A115" s="7">
        <v>23</v>
      </c>
      <c r="C115" s="31"/>
      <c r="E115" s="7">
        <v>23</v>
      </c>
      <c r="F115" s="18" t="s">
        <v>6</v>
      </c>
      <c r="G115" s="19"/>
      <c r="H115" s="20"/>
      <c r="I115" s="27"/>
      <c r="J115" s="19"/>
      <c r="K115" s="20"/>
      <c r="Q115" s="130" t="s">
        <v>38</v>
      </c>
    </row>
    <row r="116" spans="1:17">
      <c r="A116" s="7">
        <v>24</v>
      </c>
      <c r="C116" s="31"/>
      <c r="D116" s="8"/>
      <c r="E116" s="7">
        <v>24</v>
      </c>
    </row>
    <row r="117" spans="1:17">
      <c r="A117" s="7">
        <v>25</v>
      </c>
      <c r="C117" s="8" t="s">
        <v>238</v>
      </c>
      <c r="D117" s="26" t="s">
        <v>65</v>
      </c>
      <c r="E117" s="7">
        <v>25</v>
      </c>
      <c r="G117" s="49"/>
      <c r="H117" s="47">
        <f>+H399</f>
        <v>22047377</v>
      </c>
      <c r="I117" s="29"/>
      <c r="J117" s="49"/>
      <c r="K117" s="47">
        <f>+K399</f>
        <v>14002399</v>
      </c>
    </row>
    <row r="118" spans="1:17">
      <c r="A118" s="130">
        <v>26</v>
      </c>
      <c r="E118" s="130">
        <v>26</v>
      </c>
      <c r="F118" s="18" t="s">
        <v>6</v>
      </c>
      <c r="G118" s="19"/>
      <c r="H118" s="20"/>
      <c r="I118" s="27"/>
      <c r="J118" s="19"/>
      <c r="K118" s="20"/>
    </row>
    <row r="119" spans="1:17">
      <c r="A119" s="7">
        <v>27</v>
      </c>
      <c r="C119" s="8" t="s">
        <v>48</v>
      </c>
      <c r="E119" s="7">
        <v>27</v>
      </c>
      <c r="F119" s="16"/>
      <c r="G119" s="49"/>
      <c r="H119" s="47">
        <f>H105+H106+H112+H113+H114+H117</f>
        <v>22047377</v>
      </c>
      <c r="I119" s="28"/>
      <c r="J119" s="50"/>
      <c r="K119" s="47">
        <f>K105+K106+K112+K113+K114+K117</f>
        <v>14002399</v>
      </c>
      <c r="L119" s="88"/>
      <c r="M119" s="88"/>
      <c r="N119" s="88"/>
      <c r="O119" s="88"/>
      <c r="P119" s="88"/>
      <c r="Q119" s="88"/>
    </row>
    <row r="120" spans="1:17">
      <c r="A120" s="7"/>
      <c r="C120" s="8"/>
      <c r="E120" s="7"/>
      <c r="F120" s="51" t="s">
        <v>256</v>
      </c>
      <c r="G120" s="52"/>
      <c r="H120" s="52"/>
      <c r="I120" s="52"/>
      <c r="J120" s="53"/>
      <c r="K120" s="54"/>
    </row>
    <row r="121" spans="1:17" ht="29.25" customHeight="1">
      <c r="C121" s="258" t="s">
        <v>232</v>
      </c>
      <c r="D121" s="258"/>
      <c r="E121" s="258"/>
      <c r="F121" s="258"/>
      <c r="G121" s="258"/>
      <c r="H121" s="258"/>
      <c r="I121" s="258"/>
      <c r="J121" s="258"/>
      <c r="K121" s="55"/>
    </row>
    <row r="122" spans="1:17">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61" t="s">
        <v>248</v>
      </c>
      <c r="B128" s="261"/>
      <c r="C128" s="261"/>
      <c r="D128" s="261"/>
      <c r="E128" s="261"/>
      <c r="F128" s="261"/>
      <c r="G128" s="261"/>
      <c r="H128" s="261"/>
      <c r="I128" s="261"/>
      <c r="J128" s="261"/>
      <c r="K128" s="261"/>
    </row>
    <row r="129" spans="1:11">
      <c r="A129" s="15" t="str">
        <f>$A$42</f>
        <v xml:space="preserve">NAME: </v>
      </c>
      <c r="C129" s="130" t="str">
        <f>$D$20</f>
        <v>University of Colorado</v>
      </c>
      <c r="H129" s="39"/>
      <c r="J129" s="13"/>
      <c r="K129" s="17" t="str">
        <f>$K$3</f>
        <v>Due Date: October 08, 2018</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2017-18</v>
      </c>
      <c r="I131" s="22"/>
      <c r="J131" s="23"/>
      <c r="K131" s="24" t="str">
        <f>K87</f>
        <v>2018-19</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62" t="s">
        <v>66</v>
      </c>
      <c r="D135" s="262"/>
      <c r="E135" s="40">
        <v>2</v>
      </c>
      <c r="G135" s="90"/>
      <c r="H135" s="132">
        <v>0</v>
      </c>
      <c r="I135" s="91"/>
      <c r="J135" s="91"/>
      <c r="K135" s="132">
        <v>0</v>
      </c>
    </row>
    <row r="136" spans="1:11" ht="15.75" customHeight="1">
      <c r="A136" s="130">
        <v>3</v>
      </c>
      <c r="C136" s="130" t="s">
        <v>53</v>
      </c>
      <c r="E136" s="130">
        <v>3</v>
      </c>
      <c r="G136" s="90"/>
      <c r="H136" s="133">
        <v>0</v>
      </c>
      <c r="I136" s="90"/>
      <c r="J136" s="90"/>
      <c r="K136" s="133">
        <v>0</v>
      </c>
    </row>
    <row r="137" spans="1:11">
      <c r="A137" s="130">
        <v>4</v>
      </c>
      <c r="C137" s="130" t="s">
        <v>54</v>
      </c>
      <c r="E137" s="130">
        <v>4</v>
      </c>
      <c r="G137" s="90"/>
      <c r="H137" s="133">
        <v>0</v>
      </c>
      <c r="I137" s="90"/>
      <c r="J137" s="90"/>
      <c r="K137" s="133">
        <v>0</v>
      </c>
    </row>
    <row r="138" spans="1:11">
      <c r="A138" s="130">
        <v>5</v>
      </c>
      <c r="C138" s="130" t="s">
        <v>55</v>
      </c>
      <c r="E138" s="130">
        <v>5</v>
      </c>
      <c r="G138" s="90"/>
      <c r="H138" s="133">
        <v>0</v>
      </c>
      <c r="I138" s="90"/>
      <c r="J138" s="90"/>
      <c r="K138" s="133">
        <v>0</v>
      </c>
    </row>
    <row r="139" spans="1:11" ht="47.25" customHeight="1">
      <c r="A139" s="40">
        <v>6</v>
      </c>
      <c r="C139" s="262" t="s">
        <v>56</v>
      </c>
      <c r="D139" s="262"/>
      <c r="E139" s="40">
        <v>6</v>
      </c>
      <c r="G139" s="90"/>
      <c r="H139" s="132">
        <v>0</v>
      </c>
      <c r="I139" s="91"/>
      <c r="J139" s="91"/>
      <c r="K139" s="132">
        <v>0</v>
      </c>
    </row>
    <row r="140" spans="1:11">
      <c r="A140" s="130">
        <v>7</v>
      </c>
      <c r="E140" s="130">
        <v>7</v>
      </c>
      <c r="G140" s="90"/>
      <c r="H140" s="90"/>
      <c r="I140" s="90"/>
      <c r="J140" s="90"/>
      <c r="K140" s="90"/>
    </row>
    <row r="141" spans="1:11">
      <c r="A141" s="130">
        <v>8</v>
      </c>
      <c r="E141" s="130">
        <v>8</v>
      </c>
      <c r="G141" s="90"/>
      <c r="H141" s="90"/>
      <c r="I141" s="90"/>
      <c r="J141" s="90"/>
      <c r="K141" s="90"/>
    </row>
    <row r="142" spans="1:11">
      <c r="A142" s="130">
        <v>9</v>
      </c>
      <c r="E142" s="130">
        <v>9</v>
      </c>
      <c r="G142" s="90"/>
      <c r="H142" s="90"/>
      <c r="I142" s="90"/>
      <c r="J142" s="90"/>
      <c r="K142" s="90"/>
    </row>
    <row r="143" spans="1:11">
      <c r="A143" s="130">
        <v>10</v>
      </c>
      <c r="E143" s="130">
        <v>10</v>
      </c>
      <c r="G143" s="90"/>
      <c r="H143" s="90"/>
      <c r="I143" s="90"/>
      <c r="J143" s="90"/>
      <c r="K143" s="90"/>
    </row>
    <row r="144" spans="1:11">
      <c r="A144" s="130">
        <v>11</v>
      </c>
      <c r="E144" s="130">
        <v>11</v>
      </c>
      <c r="G144" s="90"/>
      <c r="H144" s="90"/>
      <c r="I144" s="90"/>
      <c r="J144" s="90"/>
      <c r="K144" s="90"/>
    </row>
    <row r="145" spans="1:11">
      <c r="A145" s="130">
        <v>12</v>
      </c>
      <c r="C145" s="130" t="s">
        <v>57</v>
      </c>
      <c r="E145" s="130">
        <v>12</v>
      </c>
      <c r="G145" s="90"/>
      <c r="H145" s="90">
        <f>SUM(H135:H144)</f>
        <v>0</v>
      </c>
      <c r="I145" s="90"/>
      <c r="J145" s="90"/>
      <c r="K145" s="90">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ht="12.75">
      <c r="B160" s="44"/>
      <c r="C160" s="45"/>
      <c r="D160" s="46"/>
      <c r="E160" s="46"/>
      <c r="F160" s="46"/>
    </row>
    <row r="161" spans="1:13" ht="12.75">
      <c r="B161" s="44"/>
      <c r="C161" s="45"/>
      <c r="D161" s="46"/>
      <c r="E161" s="46"/>
      <c r="F161" s="46"/>
    </row>
    <row r="162" spans="1:13">
      <c r="E162" s="34"/>
    </row>
    <row r="163" spans="1:13">
      <c r="E163" s="34"/>
    </row>
    <row r="164" spans="1:13">
      <c r="E164" s="34"/>
    </row>
    <row r="165" spans="1:13">
      <c r="E165" s="34"/>
    </row>
    <row r="166" spans="1:13">
      <c r="E166" s="34"/>
    </row>
    <row r="167" spans="1:13">
      <c r="E167" s="34"/>
    </row>
    <row r="168" spans="1:13">
      <c r="E168" s="34"/>
    </row>
    <row r="169" spans="1:13">
      <c r="E169" s="34"/>
    </row>
    <row r="170" spans="1:13">
      <c r="E170" s="34"/>
    </row>
    <row r="171" spans="1:13">
      <c r="E171" s="34"/>
    </row>
    <row r="172" spans="1:13">
      <c r="E172" s="34"/>
    </row>
    <row r="173" spans="1:13">
      <c r="E173" s="34"/>
    </row>
    <row r="174" spans="1:13">
      <c r="A174" s="15" t="str">
        <f>$A$83</f>
        <v xml:space="preserve">Institution No.:  </v>
      </c>
      <c r="E174" s="34"/>
      <c r="G174" s="13"/>
      <c r="H174" s="39"/>
      <c r="J174" s="13"/>
      <c r="K174" s="14" t="s">
        <v>67</v>
      </c>
      <c r="L174" s="16"/>
      <c r="M174" s="56"/>
    </row>
    <row r="175" spans="1:13" s="35" customFormat="1">
      <c r="A175" s="261" t="s">
        <v>68</v>
      </c>
      <c r="B175" s="261"/>
      <c r="C175" s="261"/>
      <c r="D175" s="261"/>
      <c r="E175" s="261"/>
      <c r="F175" s="261"/>
      <c r="G175" s="261"/>
      <c r="H175" s="261"/>
      <c r="I175" s="261"/>
      <c r="J175" s="261"/>
      <c r="K175" s="261"/>
      <c r="L175" s="57"/>
      <c r="M175" s="58"/>
    </row>
    <row r="176" spans="1:13">
      <c r="A176" s="15" t="str">
        <f>$A$42</f>
        <v xml:space="preserve">NAME: </v>
      </c>
      <c r="C176" s="130" t="str">
        <f>$D$20</f>
        <v>University of Colorado</v>
      </c>
      <c r="H176" s="39"/>
      <c r="J176" s="13"/>
      <c r="K176" s="17" t="str">
        <f>$K$3</f>
        <v>Due Date: October 08, 2018</v>
      </c>
      <c r="L176" s="16"/>
      <c r="M176" s="56"/>
    </row>
    <row r="177" spans="1:11">
      <c r="A177" s="18" t="s">
        <v>6</v>
      </c>
      <c r="B177" s="18" t="s">
        <v>6</v>
      </c>
      <c r="C177" s="18" t="s">
        <v>6</v>
      </c>
      <c r="D177" s="18" t="s">
        <v>6</v>
      </c>
      <c r="E177" s="18" t="s">
        <v>6</v>
      </c>
      <c r="F177" s="18" t="s">
        <v>6</v>
      </c>
      <c r="G177" s="19" t="s">
        <v>6</v>
      </c>
      <c r="H177" s="20" t="s">
        <v>6</v>
      </c>
      <c r="I177" s="18" t="s">
        <v>6</v>
      </c>
      <c r="J177" s="19" t="s">
        <v>6</v>
      </c>
      <c r="K177" s="20" t="s">
        <v>6</v>
      </c>
    </row>
    <row r="178" spans="1:11">
      <c r="A178" s="21" t="s">
        <v>7</v>
      </c>
      <c r="E178" s="21" t="s">
        <v>7</v>
      </c>
      <c r="G178" s="23"/>
      <c r="H178" s="24" t="str">
        <f>H131</f>
        <v>2017-18</v>
      </c>
      <c r="I178" s="22"/>
      <c r="J178" s="130"/>
      <c r="K178" s="24" t="str">
        <f>K131</f>
        <v>2018-19</v>
      </c>
    </row>
    <row r="179" spans="1:11">
      <c r="A179" s="21" t="s">
        <v>9</v>
      </c>
      <c r="E179" s="21" t="s">
        <v>9</v>
      </c>
      <c r="G179" s="23"/>
      <c r="H179" s="24" t="s">
        <v>12</v>
      </c>
      <c r="I179" s="22"/>
      <c r="J179" s="130"/>
      <c r="K179" s="24" t="str">
        <f>K132</f>
        <v>Estimate</v>
      </c>
    </row>
    <row r="180" spans="1:11">
      <c r="A180" s="18" t="s">
        <v>6</v>
      </c>
      <c r="B180" s="18" t="s">
        <v>6</v>
      </c>
      <c r="C180" s="18" t="s">
        <v>6</v>
      </c>
      <c r="D180" s="18" t="s">
        <v>6</v>
      </c>
      <c r="E180" s="18" t="s">
        <v>6</v>
      </c>
      <c r="F180" s="18" t="s">
        <v>6</v>
      </c>
      <c r="G180" s="19" t="s">
        <v>6</v>
      </c>
      <c r="H180" s="20" t="s">
        <v>6</v>
      </c>
      <c r="I180" s="18" t="s">
        <v>6</v>
      </c>
      <c r="J180" s="19" t="s">
        <v>6</v>
      </c>
      <c r="K180" s="19" t="s">
        <v>6</v>
      </c>
    </row>
    <row r="181" spans="1:11">
      <c r="A181" s="7">
        <v>1</v>
      </c>
      <c r="C181" s="8" t="s">
        <v>69</v>
      </c>
      <c r="E181" s="7">
        <v>1</v>
      </c>
      <c r="G181" s="13"/>
      <c r="H181" s="29"/>
      <c r="J181" s="130"/>
      <c r="K181" s="130"/>
    </row>
    <row r="182" spans="1:11">
      <c r="A182" s="26" t="s">
        <v>70</v>
      </c>
      <c r="C182" s="8" t="s">
        <v>71</v>
      </c>
      <c r="E182" s="26" t="s">
        <v>70</v>
      </c>
      <c r="F182" s="59"/>
      <c r="G182" s="92"/>
      <c r="H182" s="93">
        <v>0</v>
      </c>
      <c r="I182" s="92"/>
      <c r="J182" s="130"/>
      <c r="K182" s="93">
        <v>0</v>
      </c>
    </row>
    <row r="183" spans="1:11">
      <c r="A183" s="26" t="s">
        <v>72</v>
      </c>
      <c r="C183" s="8" t="s">
        <v>73</v>
      </c>
      <c r="E183" s="26" t="s">
        <v>72</v>
      </c>
      <c r="F183" s="59"/>
      <c r="G183" s="92"/>
      <c r="H183" s="156"/>
      <c r="I183" s="92"/>
      <c r="J183" s="130"/>
      <c r="K183" s="156"/>
    </row>
    <row r="184" spans="1:11">
      <c r="A184" s="26" t="s">
        <v>74</v>
      </c>
      <c r="C184" s="8" t="s">
        <v>75</v>
      </c>
      <c r="E184" s="26" t="s">
        <v>74</v>
      </c>
      <c r="F184" s="59"/>
      <c r="G184" s="92"/>
      <c r="H184" s="93">
        <f>SUM(H182:H183)</f>
        <v>0</v>
      </c>
      <c r="I184" s="92"/>
      <c r="J184" s="130"/>
      <c r="K184" s="93">
        <f>SUM(K182:K183)</f>
        <v>0</v>
      </c>
    </row>
    <row r="185" spans="1:11">
      <c r="A185" s="7">
        <v>3</v>
      </c>
      <c r="C185" s="8" t="s">
        <v>76</v>
      </c>
      <c r="E185" s="7">
        <v>3</v>
      </c>
      <c r="F185" s="59"/>
      <c r="G185" s="92"/>
      <c r="H185" s="93">
        <v>0</v>
      </c>
      <c r="I185" s="92"/>
      <c r="J185" s="130"/>
      <c r="K185" s="93">
        <v>0</v>
      </c>
    </row>
    <row r="186" spans="1:11">
      <c r="A186" s="7">
        <v>4</v>
      </c>
      <c r="C186" s="8" t="s">
        <v>77</v>
      </c>
      <c r="E186" s="7">
        <v>4</v>
      </c>
      <c r="F186" s="59"/>
      <c r="G186" s="92"/>
      <c r="H186" s="93">
        <f>SUM(H184:H185)</f>
        <v>0</v>
      </c>
      <c r="I186" s="92"/>
      <c r="J186" s="130"/>
      <c r="K186" s="93">
        <f>SUM(K184:K185)</f>
        <v>0</v>
      </c>
    </row>
    <row r="187" spans="1:11">
      <c r="A187" s="7">
        <v>5</v>
      </c>
      <c r="E187" s="7">
        <v>5</v>
      </c>
      <c r="F187" s="59"/>
      <c r="G187" s="92"/>
      <c r="H187" s="93"/>
      <c r="I187" s="92"/>
      <c r="J187" s="130"/>
      <c r="K187" s="93"/>
    </row>
    <row r="188" spans="1:11">
      <c r="A188" s="7">
        <v>6</v>
      </c>
      <c r="C188" s="8" t="s">
        <v>78</v>
      </c>
      <c r="E188" s="7">
        <v>6</v>
      </c>
      <c r="F188" s="59"/>
      <c r="G188" s="92"/>
      <c r="H188" s="93">
        <v>0</v>
      </c>
      <c r="I188" s="92"/>
      <c r="J188" s="130"/>
      <c r="K188" s="93">
        <v>0</v>
      </c>
    </row>
    <row r="189" spans="1:11">
      <c r="A189" s="7">
        <v>7</v>
      </c>
      <c r="C189" s="8" t="s">
        <v>79</v>
      </c>
      <c r="E189" s="7">
        <v>7</v>
      </c>
      <c r="F189" s="59"/>
      <c r="G189" s="92"/>
      <c r="H189" s="93">
        <v>0</v>
      </c>
      <c r="I189" s="92"/>
      <c r="J189" s="130"/>
      <c r="K189" s="93">
        <v>0</v>
      </c>
    </row>
    <row r="190" spans="1:11">
      <c r="A190" s="7">
        <v>8</v>
      </c>
      <c r="C190" s="8" t="s">
        <v>80</v>
      </c>
      <c r="E190" s="7">
        <v>8</v>
      </c>
      <c r="F190" s="59"/>
      <c r="G190" s="92"/>
      <c r="H190" s="93">
        <f>SUM(H188:H189)</f>
        <v>0</v>
      </c>
      <c r="I190" s="92"/>
      <c r="J190" s="130"/>
      <c r="K190" s="93">
        <f>SUM(K188:K189)</f>
        <v>0</v>
      </c>
    </row>
    <row r="191" spans="1:11">
      <c r="A191" s="7">
        <v>9</v>
      </c>
      <c r="E191" s="7">
        <v>9</v>
      </c>
      <c r="F191" s="59"/>
      <c r="G191" s="92"/>
      <c r="H191" s="93"/>
      <c r="I191" s="92"/>
      <c r="J191" s="130"/>
      <c r="K191" s="93"/>
    </row>
    <row r="192" spans="1:11">
      <c r="A192" s="7">
        <v>10</v>
      </c>
      <c r="C192" s="8" t="s">
        <v>81</v>
      </c>
      <c r="E192" s="7">
        <v>10</v>
      </c>
      <c r="F192" s="59"/>
      <c r="G192" s="92"/>
      <c r="H192" s="93">
        <f>H184+H188</f>
        <v>0</v>
      </c>
      <c r="I192" s="92"/>
      <c r="J192" s="130"/>
      <c r="K192" s="93">
        <f>K184+K188</f>
        <v>0</v>
      </c>
    </row>
    <row r="193" spans="1:11">
      <c r="A193" s="7">
        <v>11</v>
      </c>
      <c r="C193" s="8" t="s">
        <v>82</v>
      </c>
      <c r="E193" s="7">
        <v>11</v>
      </c>
      <c r="F193" s="59"/>
      <c r="G193" s="92"/>
      <c r="H193" s="93">
        <f>H185+H189</f>
        <v>0</v>
      </c>
      <c r="I193" s="92"/>
      <c r="J193" s="130"/>
      <c r="K193" s="93">
        <f>K185+K189</f>
        <v>0</v>
      </c>
    </row>
    <row r="194" spans="1:11">
      <c r="A194" s="7">
        <v>12</v>
      </c>
      <c r="C194" s="8" t="s">
        <v>83</v>
      </c>
      <c r="E194" s="7">
        <v>12</v>
      </c>
      <c r="F194" s="59"/>
      <c r="G194" s="92"/>
      <c r="H194" s="93">
        <f>H192+H193</f>
        <v>0</v>
      </c>
      <c r="I194" s="92"/>
      <c r="J194" s="130"/>
      <c r="K194" s="93">
        <f>K192+K193</f>
        <v>0</v>
      </c>
    </row>
    <row r="195" spans="1:11">
      <c r="A195" s="7">
        <v>13</v>
      </c>
      <c r="E195" s="7">
        <v>13</v>
      </c>
      <c r="G195" s="92"/>
      <c r="H195" s="94"/>
      <c r="I195" s="95"/>
      <c r="J195" s="130"/>
      <c r="K195" s="94"/>
    </row>
    <row r="196" spans="1:11">
      <c r="A196" s="7">
        <v>15</v>
      </c>
      <c r="C196" s="8" t="s">
        <v>84</v>
      </c>
      <c r="E196" s="7">
        <v>15</v>
      </c>
      <c r="G196" s="92"/>
      <c r="H196" s="96"/>
      <c r="I196" s="95"/>
      <c r="J196" s="130"/>
      <c r="K196" s="96"/>
    </row>
    <row r="197" spans="1:11">
      <c r="A197" s="7">
        <v>16</v>
      </c>
      <c r="C197" s="8" t="s">
        <v>85</v>
      </c>
      <c r="E197" s="7">
        <v>16</v>
      </c>
      <c r="G197" s="92"/>
      <c r="H197" s="163" t="e">
        <f>(H119-H367)/H194</f>
        <v>#DIV/0!</v>
      </c>
      <c r="I197" s="97"/>
      <c r="J197" s="130"/>
      <c r="K197" s="94"/>
    </row>
    <row r="198" spans="1:11">
      <c r="A198" s="7">
        <v>17</v>
      </c>
      <c r="C198" s="8" t="s">
        <v>86</v>
      </c>
      <c r="E198" s="7">
        <v>17</v>
      </c>
      <c r="G198" s="92"/>
      <c r="H198" s="138"/>
      <c r="I198" s="95"/>
      <c r="J198" s="130"/>
      <c r="K198" s="95"/>
    </row>
    <row r="199" spans="1:11">
      <c r="A199" s="7">
        <v>18</v>
      </c>
      <c r="E199" s="7">
        <v>18</v>
      </c>
      <c r="G199" s="92"/>
      <c r="H199" s="95"/>
      <c r="I199" s="95"/>
      <c r="J199" s="130"/>
      <c r="K199" s="95"/>
    </row>
    <row r="200" spans="1:11">
      <c r="A200" s="130">
        <v>19</v>
      </c>
      <c r="C200" s="8" t="s">
        <v>87</v>
      </c>
      <c r="E200" s="130">
        <v>19</v>
      </c>
      <c r="G200" s="92"/>
      <c r="H200" s="95"/>
      <c r="I200" s="95"/>
      <c r="J200" s="130"/>
      <c r="K200" s="95"/>
    </row>
    <row r="201" spans="1:11">
      <c r="A201" s="7">
        <v>20</v>
      </c>
      <c r="C201" s="8" t="s">
        <v>88</v>
      </c>
      <c r="E201" s="7">
        <v>20</v>
      </c>
      <c r="F201" s="9"/>
      <c r="G201" s="98"/>
      <c r="H201" s="99">
        <f>G512+G551</f>
        <v>0</v>
      </c>
      <c r="I201" s="98"/>
      <c r="J201" s="130"/>
      <c r="K201" s="99"/>
    </row>
    <row r="202" spans="1:11">
      <c r="A202" s="7">
        <v>21</v>
      </c>
      <c r="C202" s="8" t="s">
        <v>89</v>
      </c>
      <c r="E202" s="7">
        <v>21</v>
      </c>
      <c r="F202" s="9"/>
      <c r="G202" s="98"/>
      <c r="H202" s="99">
        <f>G508+G547</f>
        <v>0</v>
      </c>
      <c r="I202" s="98"/>
      <c r="J202" s="130"/>
      <c r="K202" s="99"/>
    </row>
    <row r="203" spans="1:11">
      <c r="A203" s="7">
        <v>22</v>
      </c>
      <c r="C203" s="8" t="s">
        <v>90</v>
      </c>
      <c r="E203" s="7">
        <v>22</v>
      </c>
      <c r="F203" s="9"/>
      <c r="G203" s="98"/>
      <c r="H203" s="99">
        <f>G510+G549</f>
        <v>0</v>
      </c>
      <c r="I203" s="98"/>
      <c r="J203" s="130"/>
      <c r="K203" s="99"/>
    </row>
    <row r="204" spans="1:11">
      <c r="A204" s="7">
        <v>23</v>
      </c>
      <c r="E204" s="7">
        <v>23</v>
      </c>
      <c r="F204" s="9"/>
      <c r="G204" s="98"/>
      <c r="H204" s="99"/>
      <c r="I204" s="98"/>
      <c r="J204" s="130"/>
      <c r="K204" s="99"/>
    </row>
    <row r="205" spans="1:11">
      <c r="A205" s="7">
        <v>24</v>
      </c>
      <c r="C205" s="8" t="s">
        <v>91</v>
      </c>
      <c r="E205" s="7">
        <v>24</v>
      </c>
      <c r="F205" s="9"/>
      <c r="G205" s="98"/>
      <c r="H205" s="98"/>
      <c r="I205" s="98"/>
      <c r="K205" s="98"/>
    </row>
    <row r="206" spans="1:11" ht="15">
      <c r="A206" s="7">
        <v>25</v>
      </c>
      <c r="C206" s="8" t="s">
        <v>92</v>
      </c>
      <c r="E206" s="7">
        <v>25</v>
      </c>
      <c r="G206" s="92"/>
      <c r="H206" s="129">
        <f>IF(OR(G512&gt;0,G551&gt;0),(H551+H512)/(G551+G512),0)</f>
        <v>0</v>
      </c>
      <c r="I206" s="95"/>
      <c r="K206" s="129"/>
    </row>
    <row r="207" spans="1:11">
      <c r="A207" s="7">
        <v>26</v>
      </c>
      <c r="C207" s="8" t="s">
        <v>93</v>
      </c>
      <c r="E207" s="7">
        <v>26</v>
      </c>
      <c r="G207" s="92"/>
      <c r="H207" s="95">
        <f>IF(H202=0,0,(H508+H509+H547+H548)/H202)</f>
        <v>0</v>
      </c>
      <c r="I207" s="95"/>
      <c r="J207" s="130"/>
      <c r="K207" s="95"/>
    </row>
    <row r="208" spans="1:11">
      <c r="A208" s="7">
        <v>27</v>
      </c>
      <c r="C208" s="8" t="s">
        <v>94</v>
      </c>
      <c r="E208" s="7">
        <v>27</v>
      </c>
      <c r="G208" s="92"/>
      <c r="H208" s="95">
        <f>IF(H203=0,0,(H510+H511+H549+H550)/H203)</f>
        <v>0</v>
      </c>
      <c r="I208" s="95"/>
      <c r="J208" s="130"/>
      <c r="K208" s="95"/>
    </row>
    <row r="209" spans="1:13">
      <c r="A209" s="7">
        <v>28</v>
      </c>
      <c r="E209" s="7">
        <v>28</v>
      </c>
      <c r="G209" s="92"/>
      <c r="H209" s="95"/>
      <c r="I209" s="95"/>
      <c r="J209" s="130"/>
      <c r="K209" s="95"/>
    </row>
    <row r="210" spans="1:13">
      <c r="A210" s="7">
        <v>29</v>
      </c>
      <c r="C210" s="8" t="s">
        <v>95</v>
      </c>
      <c r="E210" s="7">
        <v>29</v>
      </c>
      <c r="F210" s="60"/>
      <c r="G210" s="92"/>
      <c r="H210" s="93">
        <f>G101</f>
        <v>0</v>
      </c>
      <c r="I210" s="92"/>
      <c r="J210" s="130"/>
      <c r="K210" s="93"/>
    </row>
    <row r="211" spans="1:13">
      <c r="A211" s="8"/>
      <c r="H211" s="39"/>
      <c r="J211" s="130"/>
      <c r="K211" s="130"/>
    </row>
    <row r="212" spans="1:13">
      <c r="A212" s="8"/>
      <c r="H212" s="39"/>
      <c r="K212" s="39"/>
    </row>
    <row r="213" spans="1:13" ht="30" customHeight="1">
      <c r="A213" s="8"/>
      <c r="C213" s="263" t="s">
        <v>96</v>
      </c>
      <c r="D213" s="263"/>
      <c r="E213" s="263"/>
      <c r="F213" s="263"/>
      <c r="G213" s="263"/>
      <c r="H213" s="263"/>
      <c r="I213" s="263"/>
      <c r="K213" s="39"/>
    </row>
    <row r="214" spans="1:13">
      <c r="A214" s="8"/>
      <c r="H214" s="39"/>
      <c r="K214" s="39"/>
    </row>
    <row r="215" spans="1:13">
      <c r="A215" s="8"/>
      <c r="H215" s="39"/>
      <c r="K215" s="39"/>
    </row>
    <row r="216" spans="1:13">
      <c r="A216" s="8"/>
      <c r="H216" s="39"/>
      <c r="K216" s="39"/>
    </row>
    <row r="217" spans="1:13">
      <c r="A217" s="8"/>
      <c r="C217" s="35"/>
      <c r="D217" s="35"/>
      <c r="E217" s="35"/>
      <c r="F217" s="35"/>
      <c r="G217" s="61"/>
      <c r="H217" s="38"/>
      <c r="K217" s="39"/>
    </row>
    <row r="218" spans="1:13">
      <c r="A218" s="8"/>
      <c r="H218" s="39"/>
      <c r="K218" s="39"/>
    </row>
    <row r="219" spans="1:13">
      <c r="A219" s="8"/>
      <c r="H219" s="39"/>
      <c r="K219" s="39"/>
    </row>
    <row r="220" spans="1:13">
      <c r="A220" s="8"/>
      <c r="H220" s="39"/>
      <c r="K220" s="39"/>
    </row>
    <row r="221" spans="1:13">
      <c r="A221" s="8"/>
      <c r="H221" s="39"/>
      <c r="K221" s="39"/>
    </row>
    <row r="222" spans="1:13">
      <c r="A222" s="8"/>
      <c r="H222" s="39"/>
      <c r="K222" s="39"/>
    </row>
    <row r="223" spans="1:13">
      <c r="A223" s="8"/>
      <c r="H223" s="39"/>
      <c r="K223" s="39"/>
    </row>
    <row r="224" spans="1:13">
      <c r="E224" s="34"/>
      <c r="G224" s="13"/>
      <c r="H224" s="39"/>
      <c r="I224" s="16"/>
      <c r="K224" s="39"/>
      <c r="M224" s="56"/>
    </row>
    <row r="225" spans="1:11">
      <c r="A225" s="8"/>
      <c r="H225" s="39"/>
      <c r="K225" s="39"/>
    </row>
    <row r="226" spans="1:11">
      <c r="A226" s="15" t="str">
        <f>$A$83</f>
        <v xml:space="preserve">Institution No.:  </v>
      </c>
      <c r="C226" s="62"/>
      <c r="G226" s="130"/>
      <c r="H226" s="130"/>
      <c r="I226" s="30" t="s">
        <v>97</v>
      </c>
      <c r="J226" s="130"/>
      <c r="K226" s="130"/>
    </row>
    <row r="227" spans="1:11">
      <c r="A227" s="153"/>
      <c r="B227" s="264" t="s">
        <v>98</v>
      </c>
      <c r="C227" s="264"/>
      <c r="D227" s="264"/>
      <c r="E227" s="264"/>
      <c r="F227" s="264"/>
      <c r="G227" s="264"/>
      <c r="H227" s="264"/>
      <c r="I227" s="264"/>
      <c r="J227" s="264"/>
      <c r="K227" s="264"/>
    </row>
    <row r="228" spans="1:11">
      <c r="A228" s="15" t="str">
        <f>$A$42</f>
        <v xml:space="preserve">NAME: </v>
      </c>
      <c r="C228" s="130" t="str">
        <f>$D$20</f>
        <v>University of Colorado</v>
      </c>
      <c r="G228" s="130"/>
      <c r="H228" s="130"/>
      <c r="I228" s="17" t="str">
        <f>$K$3</f>
        <v>Due Date: October 08, 2018</v>
      </c>
      <c r="J228" s="130"/>
      <c r="K228" s="130"/>
    </row>
    <row r="229" spans="1:11">
      <c r="A229" s="18"/>
      <c r="C229" s="18" t="s">
        <v>6</v>
      </c>
      <c r="D229" s="18" t="s">
        <v>6</v>
      </c>
      <c r="E229" s="18" t="s">
        <v>6</v>
      </c>
      <c r="F229" s="18" t="s">
        <v>6</v>
      </c>
      <c r="G229" s="18" t="s">
        <v>6</v>
      </c>
      <c r="H229" s="18" t="s">
        <v>6</v>
      </c>
      <c r="I229" s="18" t="s">
        <v>6</v>
      </c>
      <c r="J229" s="18" t="s">
        <v>6</v>
      </c>
      <c r="K229" s="130"/>
    </row>
    <row r="230" spans="1:11">
      <c r="A230" s="21"/>
      <c r="D230" s="25" t="s">
        <v>257</v>
      </c>
      <c r="G230" s="130"/>
      <c r="H230" s="130"/>
      <c r="J230" s="130"/>
      <c r="K230" s="130"/>
    </row>
    <row r="231" spans="1:11">
      <c r="A231" s="21"/>
      <c r="D231" s="25" t="s">
        <v>12</v>
      </c>
      <c r="G231" s="130"/>
      <c r="H231" s="130"/>
      <c r="J231" s="130"/>
      <c r="K231" s="130"/>
    </row>
    <row r="232" spans="1:11">
      <c r="A232" s="18"/>
      <c r="D232" s="25" t="s">
        <v>99</v>
      </c>
      <c r="E232" s="25" t="s">
        <v>99</v>
      </c>
      <c r="F232" s="25" t="s">
        <v>100</v>
      </c>
      <c r="G232" s="25"/>
      <c r="H232" s="130"/>
      <c r="J232" s="130"/>
      <c r="K232" s="130"/>
    </row>
    <row r="233" spans="1:11">
      <c r="A233" s="8"/>
      <c r="C233" s="25" t="s">
        <v>101</v>
      </c>
      <c r="D233" s="25" t="s">
        <v>102</v>
      </c>
      <c r="E233" s="25" t="s">
        <v>103</v>
      </c>
      <c r="F233" s="25" t="s">
        <v>104</v>
      </c>
      <c r="G233" s="25"/>
      <c r="H233" s="130"/>
      <c r="J233" s="130"/>
      <c r="K233" s="130"/>
    </row>
    <row r="234" spans="1:11">
      <c r="A234" s="8"/>
      <c r="C234" s="18" t="s">
        <v>6</v>
      </c>
      <c r="D234" s="18" t="s">
        <v>6</v>
      </c>
      <c r="E234" s="18" t="s">
        <v>6</v>
      </c>
      <c r="F234" s="18" t="s">
        <v>6</v>
      </c>
      <c r="G234" s="18" t="s">
        <v>6</v>
      </c>
      <c r="H234" s="130"/>
      <c r="J234" s="130"/>
      <c r="K234" s="130"/>
    </row>
    <row r="235" spans="1:11">
      <c r="A235" s="8"/>
      <c r="G235" s="130"/>
      <c r="H235" s="130"/>
      <c r="J235" s="130"/>
      <c r="K235" s="130"/>
    </row>
    <row r="236" spans="1:11">
      <c r="A236" s="8"/>
      <c r="C236" s="8" t="s">
        <v>105</v>
      </c>
      <c r="D236" s="134">
        <v>0</v>
      </c>
      <c r="E236" s="134">
        <v>0</v>
      </c>
      <c r="F236" s="93" t="e">
        <f>D236/E236</f>
        <v>#DIV/0!</v>
      </c>
      <c r="G236" s="130"/>
      <c r="H236" s="130"/>
      <c r="J236" s="130"/>
      <c r="K236" s="130"/>
    </row>
    <row r="237" spans="1:11">
      <c r="A237" s="8"/>
      <c r="D237" s="100"/>
      <c r="E237" s="100"/>
      <c r="F237" s="100"/>
      <c r="G237" s="130"/>
      <c r="H237" s="130"/>
      <c r="J237" s="130"/>
      <c r="K237" s="130"/>
    </row>
    <row r="238" spans="1:11">
      <c r="A238" s="8"/>
      <c r="C238" s="8" t="s">
        <v>106</v>
      </c>
      <c r="D238" s="134">
        <v>0</v>
      </c>
      <c r="E238" s="134">
        <v>0</v>
      </c>
      <c r="F238" s="93" t="e">
        <f>D238/E238</f>
        <v>#DIV/0!</v>
      </c>
      <c r="G238" s="7"/>
      <c r="H238" s="130"/>
      <c r="J238" s="130"/>
      <c r="K238" s="130"/>
    </row>
    <row r="239" spans="1:11">
      <c r="A239" s="8"/>
      <c r="D239" s="94"/>
      <c r="E239" s="94"/>
      <c r="F239" s="94"/>
      <c r="G239" s="130"/>
      <c r="H239" s="130"/>
      <c r="J239" s="130"/>
      <c r="K239" s="130"/>
    </row>
    <row r="240" spans="1:11">
      <c r="A240" s="8"/>
      <c r="C240" s="8" t="s">
        <v>107</v>
      </c>
      <c r="D240" s="134">
        <v>0</v>
      </c>
      <c r="E240" s="134">
        <v>0</v>
      </c>
      <c r="F240" s="93" t="e">
        <f>D240/E240</f>
        <v>#DIV/0!</v>
      </c>
      <c r="G240" s="7"/>
      <c r="H240" s="130"/>
      <c r="J240" s="130"/>
      <c r="K240" s="130"/>
    </row>
    <row r="241" spans="1:11">
      <c r="A241" s="8"/>
      <c r="D241" s="94"/>
      <c r="E241" s="94"/>
      <c r="F241" s="94"/>
      <c r="G241" s="130"/>
      <c r="H241" s="130"/>
      <c r="J241" s="130"/>
      <c r="K241" s="130"/>
    </row>
    <row r="242" spans="1:11">
      <c r="A242" s="8"/>
      <c r="C242" s="8" t="s">
        <v>108</v>
      </c>
      <c r="D242" s="93">
        <f>SUM(D236:D240)</f>
        <v>0</v>
      </c>
      <c r="E242" s="93">
        <f>SUM(E236:E240)</f>
        <v>0</v>
      </c>
      <c r="F242" s="93" t="e">
        <f>D242/E242</f>
        <v>#DIV/0!</v>
      </c>
      <c r="G242" s="28"/>
      <c r="H242" s="63"/>
      <c r="J242" s="130"/>
      <c r="K242" s="130"/>
    </row>
    <row r="243" spans="1:11">
      <c r="A243" s="8"/>
      <c r="D243" s="64"/>
      <c r="E243" s="64"/>
      <c r="F243" s="64"/>
      <c r="G243" s="130"/>
      <c r="H243" s="130"/>
      <c r="J243" s="130"/>
      <c r="K243" s="130"/>
    </row>
    <row r="244" spans="1:11">
      <c r="A244" s="8"/>
      <c r="D244" s="64"/>
      <c r="E244" s="64"/>
      <c r="F244" s="64"/>
      <c r="G244" s="130"/>
      <c r="H244" s="130"/>
      <c r="J244" s="130"/>
      <c r="K244" s="130"/>
    </row>
    <row r="245" spans="1:11">
      <c r="A245" s="8"/>
      <c r="C245" s="8" t="s">
        <v>109</v>
      </c>
      <c r="D245" s="134">
        <v>0</v>
      </c>
      <c r="E245" s="134">
        <v>0</v>
      </c>
      <c r="F245" s="93" t="e">
        <f>D245/E245</f>
        <v>#DIV/0!</v>
      </c>
      <c r="G245" s="7"/>
      <c r="H245" s="130"/>
      <c r="J245" s="130"/>
      <c r="K245" s="130"/>
    </row>
    <row r="246" spans="1:11">
      <c r="A246" s="8"/>
      <c r="D246" s="94"/>
      <c r="E246" s="94"/>
      <c r="F246" s="93"/>
      <c r="G246" s="130"/>
      <c r="H246" s="130"/>
      <c r="J246" s="130"/>
      <c r="K246" s="130"/>
    </row>
    <row r="247" spans="1:11">
      <c r="A247" s="8"/>
      <c r="B247" s="8" t="s">
        <v>38</v>
      </c>
      <c r="C247" s="8" t="s">
        <v>110</v>
      </c>
      <c r="D247" s="134">
        <v>0</v>
      </c>
      <c r="E247" s="134">
        <v>0</v>
      </c>
      <c r="F247" s="93" t="e">
        <f>D247/E247</f>
        <v>#DIV/0!</v>
      </c>
      <c r="G247" s="7"/>
      <c r="H247" s="130"/>
      <c r="J247" s="130"/>
      <c r="K247" s="130"/>
    </row>
    <row r="248" spans="1:11">
      <c r="A248" s="8"/>
      <c r="D248" s="100"/>
      <c r="E248" s="100"/>
      <c r="F248" s="93"/>
      <c r="G248" s="130"/>
      <c r="H248" s="130"/>
      <c r="J248" s="130"/>
      <c r="K248" s="130"/>
    </row>
    <row r="249" spans="1:11">
      <c r="A249" s="8"/>
      <c r="C249" s="8" t="s">
        <v>111</v>
      </c>
      <c r="D249" s="94">
        <f>SUM(D245:D247)</f>
        <v>0</v>
      </c>
      <c r="E249" s="94">
        <f>SUM(E245:E247)</f>
        <v>0</v>
      </c>
      <c r="F249" s="93" t="e">
        <f>D249/E249</f>
        <v>#DIV/0!</v>
      </c>
      <c r="G249" s="7"/>
      <c r="H249" s="130"/>
      <c r="J249" s="130"/>
      <c r="K249" s="130"/>
    </row>
    <row r="250" spans="1:11">
      <c r="A250" s="8"/>
      <c r="D250" s="85"/>
      <c r="E250" s="85"/>
      <c r="F250" s="93"/>
      <c r="G250" s="130"/>
      <c r="H250" s="130"/>
      <c r="J250" s="130"/>
      <c r="K250" s="130"/>
    </row>
    <row r="251" spans="1:11">
      <c r="A251" s="8"/>
      <c r="C251" s="8" t="s">
        <v>112</v>
      </c>
      <c r="D251" s="157">
        <f>SUM(D242,D249)</f>
        <v>0</v>
      </c>
      <c r="E251" s="157">
        <f>SUM(E242,E249)</f>
        <v>0</v>
      </c>
      <c r="F251" s="93" t="e">
        <f>D251/E251</f>
        <v>#DIV/0!</v>
      </c>
      <c r="G251" s="7"/>
      <c r="H251" s="130"/>
      <c r="J251" s="130"/>
      <c r="K251" s="130"/>
    </row>
    <row r="252" spans="1:11">
      <c r="A252" s="8"/>
      <c r="G252" s="130"/>
      <c r="H252" s="130"/>
      <c r="J252" s="130"/>
      <c r="K252" s="130"/>
    </row>
    <row r="253" spans="1:11">
      <c r="A253" s="8"/>
      <c r="G253" s="130"/>
      <c r="H253" s="130"/>
      <c r="J253" s="130"/>
      <c r="K253" s="130"/>
    </row>
    <row r="254" spans="1:11">
      <c r="A254" s="8"/>
      <c r="G254" s="130"/>
      <c r="H254" s="130"/>
      <c r="J254" s="130"/>
      <c r="K254" s="130"/>
    </row>
    <row r="255" spans="1:11">
      <c r="A255" s="8"/>
      <c r="G255" s="130"/>
      <c r="H255" s="130"/>
      <c r="J255" s="130"/>
      <c r="K255" s="130"/>
    </row>
    <row r="256" spans="1:11">
      <c r="A256" s="8"/>
      <c r="C256" s="8" t="s">
        <v>113</v>
      </c>
      <c r="G256" s="130"/>
      <c r="H256" s="130"/>
      <c r="J256" s="130"/>
      <c r="K256" s="130"/>
    </row>
    <row r="257" spans="1:11">
      <c r="A257" s="8"/>
      <c r="C257" s="8" t="s">
        <v>114</v>
      </c>
      <c r="G257" s="130"/>
      <c r="H257" s="130"/>
      <c r="J257" s="130"/>
      <c r="K257" s="130"/>
    </row>
    <row r="258" spans="1:11">
      <c r="A258" s="8"/>
      <c r="H258" s="39"/>
      <c r="K258" s="39"/>
    </row>
    <row r="259" spans="1:11">
      <c r="A259" s="8"/>
      <c r="H259" s="39"/>
      <c r="K259" s="39"/>
    </row>
    <row r="260" spans="1:11">
      <c r="A260" s="8"/>
      <c r="H260" s="39"/>
      <c r="K260" s="39"/>
    </row>
    <row r="261" spans="1:11">
      <c r="A261" s="8"/>
      <c r="H261" s="39"/>
      <c r="K261" s="39"/>
    </row>
    <row r="262" spans="1:11">
      <c r="A262" s="8"/>
      <c r="H262" s="39"/>
      <c r="K262" s="39"/>
    </row>
    <row r="263" spans="1:11">
      <c r="A263" s="8"/>
      <c r="H263" s="39"/>
      <c r="K263" s="39"/>
    </row>
    <row r="264" spans="1:11">
      <c r="A264" s="8"/>
      <c r="H264" s="39"/>
      <c r="K264" s="39"/>
    </row>
    <row r="265" spans="1:11">
      <c r="A265" s="8"/>
      <c r="H265" s="39"/>
      <c r="K265" s="39"/>
    </row>
    <row r="266" spans="1:11">
      <c r="A266" s="8"/>
      <c r="H266" s="39"/>
      <c r="K266" s="39"/>
    </row>
    <row r="267" spans="1:11">
      <c r="A267" s="8"/>
      <c r="H267" s="39"/>
      <c r="K267" s="39"/>
    </row>
    <row r="268" spans="1:11">
      <c r="A268" s="8"/>
      <c r="H268" s="39"/>
      <c r="K268" s="39"/>
    </row>
    <row r="269" spans="1:11">
      <c r="A269" s="8"/>
      <c r="H269" s="39"/>
      <c r="K269" s="39"/>
    </row>
    <row r="270" spans="1:11">
      <c r="A270" s="8"/>
      <c r="H270" s="39"/>
      <c r="K270" s="39"/>
    </row>
    <row r="271" spans="1:11">
      <c r="A271" s="8"/>
      <c r="H271" s="39"/>
      <c r="K271" s="39"/>
    </row>
    <row r="272" spans="1:11">
      <c r="A272" s="8"/>
      <c r="H272" s="39"/>
      <c r="K272" s="39"/>
    </row>
    <row r="273" spans="1:11">
      <c r="A273" s="8"/>
      <c r="H273" s="39"/>
      <c r="K273" s="39"/>
    </row>
    <row r="274" spans="1:11">
      <c r="A274" s="8"/>
      <c r="H274" s="39"/>
      <c r="K274" s="39"/>
    </row>
    <row r="275" spans="1:11" s="35" customFormat="1">
      <c r="A275" s="15" t="str">
        <f>$A$83</f>
        <v xml:space="preserve">Institution No.:  </v>
      </c>
      <c r="E275" s="36"/>
      <c r="G275" s="37"/>
      <c r="H275" s="38"/>
      <c r="J275" s="37"/>
      <c r="K275" s="14" t="s">
        <v>115</v>
      </c>
    </row>
    <row r="276" spans="1:11" s="35" customFormat="1">
      <c r="E276" s="36" t="s">
        <v>116</v>
      </c>
      <c r="G276" s="37"/>
      <c r="H276" s="38"/>
      <c r="J276" s="37"/>
      <c r="K276" s="38"/>
    </row>
    <row r="277" spans="1:11">
      <c r="A277" s="15" t="str">
        <f>$A$42</f>
        <v xml:space="preserve">NAME: </v>
      </c>
      <c r="C277" s="130" t="str">
        <f>$D$20</f>
        <v>University of Colorado</v>
      </c>
      <c r="F277" s="31"/>
      <c r="G277" s="65"/>
      <c r="H277" s="66"/>
      <c r="J277" s="13"/>
      <c r="K277" s="17" t="str">
        <f>$K$3</f>
        <v>Due Date: October 08, 2018</v>
      </c>
    </row>
    <row r="278" spans="1:11">
      <c r="A278" s="18" t="s">
        <v>6</v>
      </c>
      <c r="B278" s="18" t="s">
        <v>6</v>
      </c>
      <c r="C278" s="18" t="s">
        <v>6</v>
      </c>
      <c r="D278" s="18" t="s">
        <v>6</v>
      </c>
      <c r="E278" s="18" t="s">
        <v>6</v>
      </c>
      <c r="F278" s="18" t="s">
        <v>6</v>
      </c>
      <c r="G278" s="19" t="s">
        <v>6</v>
      </c>
      <c r="H278" s="20" t="s">
        <v>6</v>
      </c>
      <c r="I278" s="18"/>
      <c r="J278" s="130"/>
      <c r="K278" s="20"/>
    </row>
    <row r="279" spans="1:11">
      <c r="A279" s="21" t="s">
        <v>7</v>
      </c>
      <c r="E279" s="21" t="s">
        <v>7</v>
      </c>
      <c r="F279" s="22"/>
      <c r="G279" s="23"/>
      <c r="H279" s="24" t="str">
        <f>H178</f>
        <v>2017-18</v>
      </c>
      <c r="I279" s="22"/>
      <c r="J279" s="130"/>
      <c r="K279" s="24"/>
    </row>
    <row r="280" spans="1:11" ht="21" customHeight="1">
      <c r="A280" s="21" t="s">
        <v>9</v>
      </c>
      <c r="C280" s="25" t="s">
        <v>51</v>
      </c>
      <c r="D280" s="67" t="s">
        <v>234</v>
      </c>
      <c r="E280" s="21" t="s">
        <v>9</v>
      </c>
      <c r="F280" s="22"/>
      <c r="G280" s="23" t="s">
        <v>11</v>
      </c>
      <c r="H280" s="24" t="s">
        <v>12</v>
      </c>
      <c r="I280" s="22"/>
      <c r="J280" s="130"/>
      <c r="K280" s="22"/>
    </row>
    <row r="281" spans="1:11">
      <c r="A281" s="18" t="s">
        <v>6</v>
      </c>
      <c r="B281" s="18" t="s">
        <v>6</v>
      </c>
      <c r="C281" s="18" t="s">
        <v>6</v>
      </c>
      <c r="D281" s="18" t="s">
        <v>6</v>
      </c>
      <c r="E281" s="18" t="s">
        <v>6</v>
      </c>
      <c r="F281" s="18" t="s">
        <v>6</v>
      </c>
      <c r="G281" s="19" t="s">
        <v>6</v>
      </c>
      <c r="H281" s="20" t="s">
        <v>6</v>
      </c>
      <c r="I281" s="18"/>
      <c r="J281" s="130"/>
      <c r="K281" s="18"/>
    </row>
    <row r="282" spans="1:11">
      <c r="A282" s="7">
        <v>1</v>
      </c>
      <c r="C282" s="8" t="s">
        <v>117</v>
      </c>
      <c r="E282" s="7">
        <v>1</v>
      </c>
      <c r="G282" s="13"/>
      <c r="H282" s="39"/>
      <c r="J282" s="130"/>
      <c r="K282" s="130"/>
    </row>
    <row r="283" spans="1:11">
      <c r="A283" s="7">
        <f>(A282+1)</f>
        <v>2</v>
      </c>
      <c r="C283" s="8" t="s">
        <v>118</v>
      </c>
      <c r="D283" s="8" t="s">
        <v>119</v>
      </c>
      <c r="E283" s="7">
        <f>(E282+1)</f>
        <v>2</v>
      </c>
      <c r="F283" s="9"/>
      <c r="G283" s="137">
        <v>0</v>
      </c>
      <c r="H283" s="137">
        <v>0</v>
      </c>
      <c r="I283" s="98"/>
      <c r="J283" s="130"/>
      <c r="K283" s="130"/>
    </row>
    <row r="284" spans="1:11">
      <c r="A284" s="7">
        <f>(A283+1)</f>
        <v>3</v>
      </c>
      <c r="D284" s="8" t="s">
        <v>120</v>
      </c>
      <c r="E284" s="7">
        <f>(E283+1)</f>
        <v>3</v>
      </c>
      <c r="F284" s="9"/>
      <c r="G284" s="137">
        <v>0</v>
      </c>
      <c r="H284" s="137">
        <v>0</v>
      </c>
      <c r="I284" s="98"/>
      <c r="J284" s="130"/>
      <c r="K284" s="130"/>
    </row>
    <row r="285" spans="1:11">
      <c r="A285" s="7">
        <v>4</v>
      </c>
      <c r="C285" s="8" t="s">
        <v>121</v>
      </c>
      <c r="D285" s="8" t="s">
        <v>122</v>
      </c>
      <c r="E285" s="7">
        <v>4</v>
      </c>
      <c r="F285" s="9"/>
      <c r="G285" s="137">
        <v>0</v>
      </c>
      <c r="H285" s="137">
        <v>0</v>
      </c>
      <c r="I285" s="98"/>
      <c r="J285" s="130"/>
      <c r="K285" s="130"/>
    </row>
    <row r="286" spans="1:11">
      <c r="A286" s="7">
        <f>(A285+1)</f>
        <v>5</v>
      </c>
      <c r="D286" s="8" t="s">
        <v>123</v>
      </c>
      <c r="E286" s="7">
        <f>(E285+1)</f>
        <v>5</v>
      </c>
      <c r="F286" s="9"/>
      <c r="G286" s="137">
        <v>0</v>
      </c>
      <c r="H286" s="137">
        <v>0</v>
      </c>
      <c r="I286" s="98"/>
      <c r="J286" s="130"/>
      <c r="K286" s="130"/>
    </row>
    <row r="287" spans="1:11">
      <c r="A287" s="7">
        <f>(A286+1)</f>
        <v>6</v>
      </c>
      <c r="C287" s="8" t="s">
        <v>124</v>
      </c>
      <c r="E287" s="7">
        <f>(E286+1)</f>
        <v>6</v>
      </c>
      <c r="G287" s="95">
        <f>SUM(G283:G286)</f>
        <v>0</v>
      </c>
      <c r="H287" s="95">
        <f>SUM(H283:H286)</f>
        <v>0</v>
      </c>
      <c r="I287" s="95"/>
      <c r="J287" s="130"/>
      <c r="K287" s="130"/>
    </row>
    <row r="288" spans="1:11">
      <c r="A288" s="7">
        <f>(A287+1)</f>
        <v>7</v>
      </c>
      <c r="C288" s="8" t="s">
        <v>125</v>
      </c>
      <c r="E288" s="7">
        <f>(E287+1)</f>
        <v>7</v>
      </c>
      <c r="G288" s="93"/>
      <c r="H288" s="92"/>
      <c r="I288" s="95"/>
      <c r="J288" s="130"/>
      <c r="K288" s="130"/>
    </row>
    <row r="289" spans="1:11">
      <c r="A289" s="7">
        <f>(A288+1)</f>
        <v>8</v>
      </c>
      <c r="C289" s="8" t="s">
        <v>118</v>
      </c>
      <c r="D289" s="8" t="s">
        <v>119</v>
      </c>
      <c r="E289" s="7">
        <f>(E288+1)</f>
        <v>8</v>
      </c>
      <c r="F289" s="9"/>
      <c r="G289" s="137">
        <v>0</v>
      </c>
      <c r="H289" s="137">
        <v>0</v>
      </c>
      <c r="I289" s="98"/>
      <c r="J289" s="130"/>
      <c r="K289" s="130"/>
    </row>
    <row r="290" spans="1:11">
      <c r="A290" s="7">
        <v>9</v>
      </c>
      <c r="D290" s="8" t="s">
        <v>120</v>
      </c>
      <c r="E290" s="7">
        <v>9</v>
      </c>
      <c r="F290" s="9"/>
      <c r="G290" s="137">
        <v>0</v>
      </c>
      <c r="H290" s="137">
        <v>0</v>
      </c>
      <c r="I290" s="98"/>
      <c r="J290" s="130"/>
      <c r="K290" s="130"/>
    </row>
    <row r="291" spans="1:11">
      <c r="A291" s="7">
        <v>10</v>
      </c>
      <c r="C291" s="8" t="s">
        <v>121</v>
      </c>
      <c r="D291" s="8" t="s">
        <v>122</v>
      </c>
      <c r="E291" s="7">
        <v>10</v>
      </c>
      <c r="F291" s="9"/>
      <c r="G291" s="137">
        <v>0</v>
      </c>
      <c r="H291" s="137">
        <v>0</v>
      </c>
      <c r="I291" s="98"/>
      <c r="J291" s="130"/>
      <c r="K291" s="130"/>
    </row>
    <row r="292" spans="1:11">
      <c r="A292" s="7">
        <f>(A291+1)</f>
        <v>11</v>
      </c>
      <c r="D292" s="8" t="s">
        <v>123</v>
      </c>
      <c r="E292" s="7">
        <f>(E291+1)</f>
        <v>11</v>
      </c>
      <c r="F292" s="9"/>
      <c r="G292" s="137">
        <v>0</v>
      </c>
      <c r="H292" s="137">
        <v>0</v>
      </c>
      <c r="I292" s="98"/>
      <c r="J292" s="130"/>
      <c r="K292" s="130"/>
    </row>
    <row r="293" spans="1:11">
      <c r="A293" s="7">
        <f>(A292+1)</f>
        <v>12</v>
      </c>
      <c r="C293" s="8" t="s">
        <v>126</v>
      </c>
      <c r="E293" s="7">
        <f>(E292+1)</f>
        <v>12</v>
      </c>
      <c r="G293" s="94">
        <f>SUM(G289:G292)</f>
        <v>0</v>
      </c>
      <c r="H293" s="95">
        <f>SUM(H289:H292)</f>
        <v>0</v>
      </c>
      <c r="I293" s="95"/>
      <c r="J293" s="130"/>
      <c r="K293" s="130"/>
    </row>
    <row r="294" spans="1:11">
      <c r="A294" s="7">
        <f>(A293+1)</f>
        <v>13</v>
      </c>
      <c r="C294" s="8" t="s">
        <v>127</v>
      </c>
      <c r="E294" s="7">
        <f>(E293+1)</f>
        <v>13</v>
      </c>
      <c r="G294" s="93"/>
      <c r="H294" s="92"/>
      <c r="I294" s="95"/>
      <c r="J294" s="130"/>
      <c r="K294" s="130"/>
    </row>
    <row r="295" spans="1:11">
      <c r="A295" s="7">
        <f>(A294+1)</f>
        <v>14</v>
      </c>
      <c r="C295" s="8" t="s">
        <v>118</v>
      </c>
      <c r="D295" s="8" t="s">
        <v>119</v>
      </c>
      <c r="E295" s="7">
        <f>(E294+1)</f>
        <v>14</v>
      </c>
      <c r="F295" s="9"/>
      <c r="G295" s="137"/>
      <c r="H295" s="137">
        <v>0</v>
      </c>
      <c r="I295" s="98"/>
      <c r="J295" s="130"/>
      <c r="K295" s="130"/>
    </row>
    <row r="296" spans="1:11">
      <c r="A296" s="7">
        <v>15</v>
      </c>
      <c r="C296" s="8"/>
      <c r="D296" s="8" t="s">
        <v>120</v>
      </c>
      <c r="E296" s="7">
        <v>15</v>
      </c>
      <c r="F296" s="9"/>
      <c r="G296" s="137"/>
      <c r="H296" s="137">
        <v>0</v>
      </c>
      <c r="I296" s="98"/>
      <c r="J296" s="130"/>
      <c r="K296" s="130"/>
    </row>
    <row r="297" spans="1:11">
      <c r="A297" s="7">
        <v>16</v>
      </c>
      <c r="C297" s="8" t="s">
        <v>121</v>
      </c>
      <c r="D297" s="8" t="s">
        <v>122</v>
      </c>
      <c r="E297" s="7">
        <v>16</v>
      </c>
      <c r="F297" s="9"/>
      <c r="G297" s="137"/>
      <c r="H297" s="137">
        <v>0</v>
      </c>
      <c r="I297" s="98"/>
      <c r="J297" s="130"/>
      <c r="K297" s="130"/>
    </row>
    <row r="298" spans="1:11">
      <c r="A298" s="7">
        <v>17</v>
      </c>
      <c r="C298" s="8"/>
      <c r="D298" s="8" t="s">
        <v>123</v>
      </c>
      <c r="E298" s="7">
        <v>17</v>
      </c>
      <c r="G298" s="138"/>
      <c r="H298" s="138">
        <v>0</v>
      </c>
      <c r="I298" s="95"/>
      <c r="J298" s="130"/>
      <c r="K298" s="130"/>
    </row>
    <row r="299" spans="1:11">
      <c r="A299" s="7">
        <v>18</v>
      </c>
      <c r="C299" s="8" t="s">
        <v>128</v>
      </c>
      <c r="D299" s="8"/>
      <c r="E299" s="7">
        <v>18</v>
      </c>
      <c r="G299" s="94">
        <f>SUM(G295:G298)</f>
        <v>0</v>
      </c>
      <c r="H299" s="95">
        <f>SUM(H295:H298)</f>
        <v>0</v>
      </c>
      <c r="I299" s="95"/>
      <c r="J299" s="130"/>
      <c r="K299" s="130"/>
    </row>
    <row r="300" spans="1:11">
      <c r="A300" s="7">
        <v>19</v>
      </c>
      <c r="C300" s="8" t="s">
        <v>129</v>
      </c>
      <c r="D300" s="8"/>
      <c r="E300" s="7">
        <v>19</v>
      </c>
      <c r="G300" s="94"/>
      <c r="H300" s="95"/>
      <c r="I300" s="95"/>
      <c r="J300" s="130"/>
      <c r="K300" s="130"/>
    </row>
    <row r="301" spans="1:11">
      <c r="A301" s="7">
        <v>20</v>
      </c>
      <c r="C301" s="8" t="s">
        <v>118</v>
      </c>
      <c r="D301" s="8" t="s">
        <v>119</v>
      </c>
      <c r="E301" s="7">
        <v>20</v>
      </c>
      <c r="F301" s="68"/>
      <c r="G301" s="137">
        <v>0</v>
      </c>
      <c r="H301" s="137">
        <v>0</v>
      </c>
      <c r="I301" s="98"/>
      <c r="J301" s="130"/>
      <c r="K301" s="130"/>
    </row>
    <row r="302" spans="1:11">
      <c r="A302" s="7">
        <v>21</v>
      </c>
      <c r="C302" s="8"/>
      <c r="D302" s="8" t="s">
        <v>120</v>
      </c>
      <c r="E302" s="7">
        <v>21</v>
      </c>
      <c r="F302" s="68"/>
      <c r="G302" s="137">
        <v>0</v>
      </c>
      <c r="H302" s="137">
        <v>0</v>
      </c>
      <c r="I302" s="98"/>
      <c r="J302" s="130"/>
      <c r="K302" s="130"/>
    </row>
    <row r="303" spans="1:11">
      <c r="A303" s="7">
        <v>22</v>
      </c>
      <c r="C303" s="8" t="s">
        <v>121</v>
      </c>
      <c r="D303" s="8" t="s">
        <v>122</v>
      </c>
      <c r="E303" s="7">
        <v>22</v>
      </c>
      <c r="F303" s="68"/>
      <c r="G303" s="137">
        <v>0</v>
      </c>
      <c r="H303" s="137">
        <v>0</v>
      </c>
      <c r="I303" s="98"/>
      <c r="J303" s="130"/>
      <c r="K303" s="130"/>
    </row>
    <row r="304" spans="1:11">
      <c r="A304" s="7">
        <v>23</v>
      </c>
      <c r="D304" s="8" t="s">
        <v>123</v>
      </c>
      <c r="E304" s="7">
        <v>23</v>
      </c>
      <c r="F304" s="68"/>
      <c r="G304" s="137">
        <v>0</v>
      </c>
      <c r="H304" s="137">
        <v>0</v>
      </c>
      <c r="I304" s="98"/>
      <c r="J304" s="130"/>
      <c r="K304" s="130"/>
    </row>
    <row r="305" spans="1:11">
      <c r="A305" s="7">
        <v>24</v>
      </c>
      <c r="C305" s="8" t="s">
        <v>130</v>
      </c>
      <c r="E305" s="7">
        <v>24</v>
      </c>
      <c r="F305" s="56"/>
      <c r="G305" s="93">
        <f>SUM(G301:G304)</f>
        <v>0</v>
      </c>
      <c r="H305" s="92">
        <f>SUM(H301:H304)</f>
        <v>0</v>
      </c>
      <c r="I305" s="92"/>
      <c r="J305" s="130"/>
      <c r="K305" s="130"/>
    </row>
    <row r="306" spans="1:11">
      <c r="A306" s="7">
        <v>25</v>
      </c>
      <c r="C306" s="8" t="s">
        <v>131</v>
      </c>
      <c r="E306" s="7">
        <v>25</v>
      </c>
      <c r="G306" s="94"/>
      <c r="H306" s="95"/>
      <c r="I306" s="95"/>
      <c r="J306" s="130"/>
      <c r="K306" s="130"/>
    </row>
    <row r="307" spans="1:11">
      <c r="A307" s="7">
        <v>26</v>
      </c>
      <c r="C307" s="8" t="s">
        <v>118</v>
      </c>
      <c r="D307" s="8" t="s">
        <v>119</v>
      </c>
      <c r="E307" s="7">
        <v>26</v>
      </c>
      <c r="G307" s="94">
        <f t="shared" ref="G307:H310" si="0">G283+G289+G295+G301</f>
        <v>0</v>
      </c>
      <c r="H307" s="95">
        <f t="shared" si="0"/>
        <v>0</v>
      </c>
      <c r="I307" s="95"/>
      <c r="J307" s="130"/>
      <c r="K307" s="94"/>
    </row>
    <row r="308" spans="1:11">
      <c r="A308" s="7">
        <v>27</v>
      </c>
      <c r="C308" s="8"/>
      <c r="D308" s="8" t="s">
        <v>120</v>
      </c>
      <c r="E308" s="7">
        <v>27</v>
      </c>
      <c r="G308" s="94">
        <f t="shared" si="0"/>
        <v>0</v>
      </c>
      <c r="H308" s="95">
        <f t="shared" si="0"/>
        <v>0</v>
      </c>
      <c r="I308" s="95"/>
      <c r="J308" s="130"/>
      <c r="K308" s="94"/>
    </row>
    <row r="309" spans="1:11">
      <c r="A309" s="7">
        <v>28</v>
      </c>
      <c r="C309" s="8" t="s">
        <v>121</v>
      </c>
      <c r="D309" s="8" t="s">
        <v>122</v>
      </c>
      <c r="E309" s="7">
        <v>28</v>
      </c>
      <c r="G309" s="94">
        <f t="shared" si="0"/>
        <v>0</v>
      </c>
      <c r="H309" s="95">
        <f t="shared" si="0"/>
        <v>0</v>
      </c>
      <c r="I309" s="95"/>
      <c r="J309" s="130"/>
      <c r="K309" s="94"/>
    </row>
    <row r="310" spans="1:11">
      <c r="A310" s="7">
        <v>29</v>
      </c>
      <c r="D310" s="8" t="s">
        <v>123</v>
      </c>
      <c r="E310" s="7">
        <v>29</v>
      </c>
      <c r="G310" s="94">
        <f t="shared" si="0"/>
        <v>0</v>
      </c>
      <c r="H310" s="95">
        <f t="shared" si="0"/>
        <v>0</v>
      </c>
      <c r="I310" s="95"/>
      <c r="J310" s="130"/>
      <c r="K310" s="94"/>
    </row>
    <row r="311" spans="1:11">
      <c r="A311" s="7">
        <v>30</v>
      </c>
      <c r="E311" s="7">
        <v>30</v>
      </c>
      <c r="G311" s="93"/>
      <c r="H311" s="92"/>
      <c r="I311" s="95"/>
      <c r="J311" s="130"/>
      <c r="K311" s="93"/>
    </row>
    <row r="312" spans="1:11">
      <c r="A312" s="7">
        <v>31</v>
      </c>
      <c r="C312" s="8" t="s">
        <v>132</v>
      </c>
      <c r="E312" s="7">
        <v>31</v>
      </c>
      <c r="G312" s="94">
        <f>SUM(G307:G308)</f>
        <v>0</v>
      </c>
      <c r="H312" s="95">
        <f>SUM(H307:H308)</f>
        <v>0</v>
      </c>
      <c r="I312" s="95"/>
      <c r="J312" s="130"/>
      <c r="K312" s="94"/>
    </row>
    <row r="313" spans="1:11">
      <c r="A313" s="7">
        <v>32</v>
      </c>
      <c r="C313" s="8" t="s">
        <v>133</v>
      </c>
      <c r="E313" s="7">
        <v>32</v>
      </c>
      <c r="G313" s="94">
        <f>SUM(G309:G310)</f>
        <v>0</v>
      </c>
      <c r="H313" s="95">
        <f>SUM(H309:H310)</f>
        <v>0</v>
      </c>
      <c r="I313" s="95"/>
      <c r="J313" s="130"/>
      <c r="K313" s="94"/>
    </row>
    <row r="314" spans="1:11">
      <c r="A314" s="7">
        <v>33</v>
      </c>
      <c r="C314" s="8" t="s">
        <v>134</v>
      </c>
      <c r="E314" s="7">
        <v>33</v>
      </c>
      <c r="F314" s="56"/>
      <c r="G314" s="93">
        <f>SUM(G307,G309)</f>
        <v>0</v>
      </c>
      <c r="H314" s="92">
        <f>SUM(H307,H309)</f>
        <v>0</v>
      </c>
      <c r="I314" s="92"/>
      <c r="J314" s="130"/>
      <c r="K314" s="93"/>
    </row>
    <row r="315" spans="1:11">
      <c r="A315" s="7">
        <v>34</v>
      </c>
      <c r="C315" s="8" t="s">
        <v>135</v>
      </c>
      <c r="E315" s="7">
        <v>34</v>
      </c>
      <c r="F315" s="56"/>
      <c r="G315" s="93">
        <f>SUM(G308,G310)</f>
        <v>0</v>
      </c>
      <c r="H315" s="92">
        <f>SUM(H308,H310)</f>
        <v>0</v>
      </c>
      <c r="I315" s="92"/>
      <c r="J315" s="130"/>
      <c r="K315" s="93"/>
    </row>
    <row r="316" spans="1:11">
      <c r="A316" s="8"/>
      <c r="C316" s="18" t="s">
        <v>6</v>
      </c>
      <c r="D316" s="18" t="s">
        <v>6</v>
      </c>
      <c r="E316" s="18" t="s">
        <v>6</v>
      </c>
      <c r="F316" s="18" t="s">
        <v>6</v>
      </c>
      <c r="G316" s="18" t="s">
        <v>6</v>
      </c>
      <c r="H316" s="18" t="s">
        <v>6</v>
      </c>
      <c r="I316" s="18"/>
      <c r="J316" s="18"/>
      <c r="K316" s="18"/>
    </row>
    <row r="317" spans="1:11">
      <c r="A317" s="7">
        <v>35</v>
      </c>
      <c r="C317" s="130" t="s">
        <v>136</v>
      </c>
      <c r="E317" s="7">
        <v>35</v>
      </c>
      <c r="G317" s="94">
        <f>SUM(G314:G315)</f>
        <v>0</v>
      </c>
      <c r="H317" s="95">
        <f>SUM(H314:H315)</f>
        <v>0</v>
      </c>
      <c r="I317" s="95"/>
      <c r="J317" s="95"/>
      <c r="K317" s="94"/>
    </row>
    <row r="318" spans="1:11">
      <c r="C318" s="8" t="s">
        <v>237</v>
      </c>
      <c r="F318" s="69" t="s">
        <v>6</v>
      </c>
      <c r="G318" s="19"/>
      <c r="H318" s="20"/>
      <c r="I318" s="69"/>
      <c r="J318" s="69"/>
      <c r="K318" s="19"/>
    </row>
    <row r="319" spans="1:11">
      <c r="C319" s="8"/>
      <c r="F319" s="69"/>
      <c r="G319" s="19"/>
      <c r="H319" s="20"/>
      <c r="I319" s="69"/>
      <c r="J319" s="130"/>
      <c r="K319" s="130"/>
    </row>
    <row r="320" spans="1:11">
      <c r="J320" s="130"/>
      <c r="K320" s="130"/>
    </row>
    <row r="321" spans="1:11" ht="36" customHeight="1">
      <c r="A321" s="130">
        <v>36</v>
      </c>
      <c r="B321" s="32"/>
      <c r="C321" s="258" t="s">
        <v>232</v>
      </c>
      <c r="D321" s="258"/>
      <c r="E321" s="258"/>
      <c r="F321" s="258"/>
      <c r="G321" s="258"/>
      <c r="H321" s="258"/>
      <c r="I321" s="258"/>
      <c r="J321" s="258"/>
      <c r="K321" s="130"/>
    </row>
    <row r="322" spans="1:11">
      <c r="C322" s="130" t="s">
        <v>137</v>
      </c>
      <c r="F322" s="69"/>
      <c r="G322" s="19"/>
      <c r="H322" s="39"/>
      <c r="I322" s="69"/>
      <c r="J322" s="19"/>
      <c r="K322" s="39"/>
    </row>
    <row r="323" spans="1:11">
      <c r="C323" s="130" t="s">
        <v>2</v>
      </c>
      <c r="F323" s="69"/>
      <c r="G323" s="19"/>
      <c r="H323" s="39"/>
      <c r="I323" s="69"/>
      <c r="J323" s="19"/>
      <c r="K323" s="39"/>
    </row>
    <row r="324" spans="1:11">
      <c r="A324" s="8"/>
    </row>
    <row r="325" spans="1:11" s="35" customFormat="1">
      <c r="A325" s="15" t="str">
        <f>$A$83</f>
        <v xml:space="preserve">Institution No.:  </v>
      </c>
      <c r="E325" s="36"/>
      <c r="G325" s="37"/>
      <c r="H325" s="38"/>
      <c r="J325" s="37"/>
      <c r="K325" s="70" t="s">
        <v>138</v>
      </c>
    </row>
    <row r="326" spans="1:11" s="35" customFormat="1" ht="14.25">
      <c r="D326" s="57" t="s">
        <v>245</v>
      </c>
      <c r="E326" s="36"/>
      <c r="G326" s="37"/>
      <c r="H326" s="38"/>
      <c r="J326" s="37"/>
      <c r="K326" s="38"/>
    </row>
    <row r="327" spans="1:11">
      <c r="A327" s="15" t="str">
        <f>$A$42</f>
        <v xml:space="preserve">NAME: </v>
      </c>
      <c r="C327" s="130" t="str">
        <f>$D$20</f>
        <v>University of Colorado</v>
      </c>
      <c r="F327" s="71"/>
      <c r="G327" s="65"/>
      <c r="H327" s="66"/>
      <c r="J327" s="13"/>
      <c r="K327" s="17" t="str">
        <f>$K$3</f>
        <v>Due Date: October 08, 2018</v>
      </c>
    </row>
    <row r="328" spans="1:11">
      <c r="A328" s="18" t="s">
        <v>6</v>
      </c>
      <c r="B328" s="18" t="s">
        <v>6</v>
      </c>
      <c r="C328" s="18" t="s">
        <v>6</v>
      </c>
      <c r="D328" s="18" t="s">
        <v>6</v>
      </c>
      <c r="E328" s="18" t="s">
        <v>6</v>
      </c>
      <c r="F328" s="18" t="s">
        <v>6</v>
      </c>
      <c r="G328" s="19" t="s">
        <v>6</v>
      </c>
      <c r="H328" s="20" t="s">
        <v>6</v>
      </c>
      <c r="I328" s="18" t="s">
        <v>6</v>
      </c>
      <c r="J328" s="19" t="s">
        <v>6</v>
      </c>
      <c r="K328" s="20" t="s">
        <v>6</v>
      </c>
    </row>
    <row r="329" spans="1:11">
      <c r="A329" s="21" t="s">
        <v>7</v>
      </c>
      <c r="E329" s="21" t="s">
        <v>7</v>
      </c>
      <c r="G329" s="23"/>
      <c r="H329" s="24" t="str">
        <f>H279</f>
        <v>2017-18</v>
      </c>
      <c r="I329" s="22"/>
      <c r="J329" s="23"/>
      <c r="K329" s="24" t="str">
        <f>K178</f>
        <v>2018-19</v>
      </c>
    </row>
    <row r="330" spans="1:11">
      <c r="A330" s="21" t="s">
        <v>9</v>
      </c>
      <c r="C330" s="25" t="s">
        <v>51</v>
      </c>
      <c r="E330" s="21" t="s">
        <v>9</v>
      </c>
      <c r="G330" s="13"/>
      <c r="H330" s="24" t="s">
        <v>12</v>
      </c>
      <c r="J330" s="13"/>
      <c r="K330" s="24" t="s">
        <v>13</v>
      </c>
    </row>
    <row r="331" spans="1:11">
      <c r="A331" s="18" t="s">
        <v>6</v>
      </c>
      <c r="B331" s="18" t="s">
        <v>6</v>
      </c>
      <c r="C331" s="18" t="s">
        <v>6</v>
      </c>
      <c r="D331" s="18" t="s">
        <v>6</v>
      </c>
      <c r="E331" s="18" t="s">
        <v>6</v>
      </c>
      <c r="F331" s="18" t="s">
        <v>6</v>
      </c>
      <c r="G331" s="19" t="s">
        <v>6</v>
      </c>
      <c r="H331" s="20" t="s">
        <v>6</v>
      </c>
      <c r="I331" s="18" t="s">
        <v>6</v>
      </c>
      <c r="J331" s="19" t="s">
        <v>6</v>
      </c>
      <c r="K331" s="20" t="s">
        <v>6</v>
      </c>
    </row>
    <row r="332" spans="1:11" ht="13.5">
      <c r="A332" s="72">
        <v>1</v>
      </c>
      <c r="C332" s="8" t="s">
        <v>246</v>
      </c>
      <c r="E332" s="72">
        <v>1</v>
      </c>
      <c r="G332" s="13"/>
      <c r="H332" s="39" t="s">
        <v>226</v>
      </c>
      <c r="J332" s="13"/>
      <c r="K332" s="39" t="s">
        <v>226</v>
      </c>
    </row>
    <row r="333" spans="1:11">
      <c r="A333" s="72">
        <v>2</v>
      </c>
      <c r="C333" s="8"/>
      <c r="E333" s="72">
        <v>2</v>
      </c>
      <c r="G333" s="13"/>
      <c r="H333" s="139">
        <v>0</v>
      </c>
      <c r="J333" s="13"/>
      <c r="K333" s="139">
        <v>0</v>
      </c>
    </row>
    <row r="334" spans="1:11" ht="13.5">
      <c r="A334" s="130">
        <v>3</v>
      </c>
      <c r="C334" s="130" t="s">
        <v>247</v>
      </c>
      <c r="E334" s="130">
        <v>3</v>
      </c>
      <c r="F334" s="39"/>
      <c r="G334" s="39"/>
      <c r="H334" s="39" t="s">
        <v>226</v>
      </c>
      <c r="I334" s="39"/>
      <c r="J334" s="39"/>
      <c r="K334" s="39" t="s">
        <v>226</v>
      </c>
    </row>
    <row r="335" spans="1:11">
      <c r="A335" s="72">
        <v>4</v>
      </c>
      <c r="C335" s="130" t="s">
        <v>139</v>
      </c>
      <c r="E335" s="72">
        <v>4</v>
      </c>
      <c r="F335" s="39"/>
      <c r="G335" s="39"/>
      <c r="H335" s="139"/>
      <c r="I335" s="39"/>
      <c r="J335" s="39"/>
      <c r="K335" s="139"/>
    </row>
    <row r="336" spans="1:11">
      <c r="A336" s="72">
        <v>5</v>
      </c>
      <c r="C336" s="130" t="s">
        <v>140</v>
      </c>
      <c r="E336" s="72">
        <v>5</v>
      </c>
      <c r="F336" s="39"/>
      <c r="G336" s="39"/>
      <c r="H336" s="139"/>
      <c r="I336" s="39"/>
      <c r="J336" s="39"/>
      <c r="K336" s="139"/>
    </row>
    <row r="337" spans="1:11">
      <c r="A337" s="72">
        <v>6</v>
      </c>
      <c r="E337" s="72">
        <v>6</v>
      </c>
      <c r="F337" s="39"/>
      <c r="G337" s="39"/>
      <c r="H337" s="139"/>
      <c r="I337" s="39"/>
      <c r="J337" s="39"/>
      <c r="K337" s="139"/>
    </row>
    <row r="338" spans="1:11">
      <c r="A338" s="72">
        <v>7</v>
      </c>
      <c r="E338" s="72">
        <v>7</v>
      </c>
      <c r="F338" s="39"/>
      <c r="G338" s="39"/>
      <c r="H338" s="139"/>
      <c r="I338" s="39"/>
      <c r="J338" s="39"/>
      <c r="K338" s="139"/>
    </row>
    <row r="339" spans="1:11">
      <c r="A339" s="72">
        <v>8</v>
      </c>
      <c r="E339" s="72">
        <v>8</v>
      </c>
      <c r="F339" s="39"/>
      <c r="G339" s="39"/>
      <c r="H339" s="139"/>
      <c r="I339" s="39"/>
      <c r="J339" s="39"/>
      <c r="K339" s="139"/>
    </row>
    <row r="340" spans="1:11">
      <c r="A340" s="72">
        <v>9</v>
      </c>
      <c r="E340" s="72">
        <v>9</v>
      </c>
      <c r="F340" s="39"/>
      <c r="G340" s="39"/>
      <c r="H340" s="139"/>
      <c r="I340" s="39"/>
      <c r="J340" s="39"/>
      <c r="K340" s="139"/>
    </row>
    <row r="341" spans="1:11">
      <c r="A341" s="72">
        <v>10</v>
      </c>
      <c r="E341" s="72">
        <v>10</v>
      </c>
      <c r="F341" s="39"/>
      <c r="G341" s="39"/>
      <c r="H341" s="139"/>
      <c r="I341" s="39"/>
      <c r="J341" s="39"/>
      <c r="K341" s="139"/>
    </row>
    <row r="342" spans="1:11">
      <c r="A342" s="72">
        <v>11</v>
      </c>
      <c r="E342" s="72">
        <v>11</v>
      </c>
      <c r="F342" s="39"/>
      <c r="G342" s="39"/>
      <c r="H342" s="139"/>
      <c r="I342" s="39"/>
      <c r="J342" s="39"/>
      <c r="K342" s="139"/>
    </row>
    <row r="343" spans="1:11">
      <c r="A343" s="72">
        <v>12</v>
      </c>
      <c r="E343" s="72">
        <v>12</v>
      </c>
      <c r="F343" s="39"/>
      <c r="G343" s="39"/>
      <c r="H343" s="139"/>
      <c r="I343" s="39"/>
      <c r="J343" s="39"/>
      <c r="K343" s="139"/>
    </row>
    <row r="344" spans="1:11">
      <c r="A344" s="72">
        <v>13</v>
      </c>
      <c r="E344" s="72">
        <v>13</v>
      </c>
      <c r="F344" s="39"/>
      <c r="G344" s="39"/>
      <c r="H344" s="139"/>
      <c r="I344" s="39"/>
      <c r="J344" s="39"/>
      <c r="K344" s="139"/>
    </row>
    <row r="345" spans="1:11">
      <c r="A345" s="72">
        <v>14</v>
      </c>
      <c r="C345" s="73" t="s">
        <v>38</v>
      </c>
      <c r="D345" s="74"/>
      <c r="E345" s="72">
        <v>14</v>
      </c>
      <c r="F345" s="39"/>
      <c r="G345" s="39"/>
      <c r="H345" s="139"/>
      <c r="I345" s="39"/>
      <c r="J345" s="39"/>
      <c r="K345" s="139"/>
    </row>
    <row r="346" spans="1:11">
      <c r="A346" s="72">
        <v>15</v>
      </c>
      <c r="C346" s="73"/>
      <c r="D346" s="74"/>
      <c r="E346" s="72">
        <v>15</v>
      </c>
      <c r="F346" s="39"/>
      <c r="G346" s="39"/>
      <c r="H346" s="139"/>
      <c r="I346" s="39"/>
      <c r="J346" s="39"/>
      <c r="K346" s="139"/>
    </row>
    <row r="347" spans="1:11">
      <c r="A347" s="72">
        <v>16</v>
      </c>
      <c r="E347" s="72">
        <v>16</v>
      </c>
      <c r="F347" s="39"/>
      <c r="G347" s="39"/>
      <c r="H347" s="139"/>
      <c r="I347" s="39"/>
      <c r="J347" s="39"/>
      <c r="K347" s="139"/>
    </row>
    <row r="348" spans="1:11">
      <c r="A348" s="72">
        <v>17</v>
      </c>
      <c r="C348" s="8" t="s">
        <v>38</v>
      </c>
      <c r="E348" s="72">
        <v>17</v>
      </c>
      <c r="F348" s="39"/>
      <c r="G348" s="39"/>
      <c r="H348" s="139"/>
      <c r="I348" s="39"/>
      <c r="J348" s="39"/>
      <c r="K348" s="139"/>
    </row>
    <row r="349" spans="1:11">
      <c r="A349" s="72">
        <v>18</v>
      </c>
      <c r="E349" s="72">
        <v>18</v>
      </c>
      <c r="F349" s="39"/>
      <c r="G349" s="39"/>
      <c r="H349" s="139"/>
      <c r="I349" s="39"/>
      <c r="J349" s="39" t="s">
        <v>38</v>
      </c>
      <c r="K349" s="139"/>
    </row>
    <row r="350" spans="1:11">
      <c r="A350" s="72">
        <v>19</v>
      </c>
      <c r="E350" s="72">
        <v>19</v>
      </c>
      <c r="F350" s="39"/>
      <c r="G350" s="39"/>
      <c r="H350" s="139"/>
      <c r="I350" s="39"/>
      <c r="J350" s="39"/>
      <c r="K350" s="139"/>
    </row>
    <row r="351" spans="1:11">
      <c r="A351" s="72"/>
      <c r="C351" s="73"/>
      <c r="E351" s="72"/>
      <c r="F351" s="69" t="s">
        <v>6</v>
      </c>
      <c r="G351" s="19" t="s">
        <v>6</v>
      </c>
      <c r="H351" s="20" t="s">
        <v>6</v>
      </c>
      <c r="I351" s="69" t="s">
        <v>6</v>
      </c>
      <c r="J351" s="19" t="s">
        <v>6</v>
      </c>
      <c r="K351" s="20" t="s">
        <v>6</v>
      </c>
    </row>
    <row r="352" spans="1:11">
      <c r="A352" s="72">
        <v>20</v>
      </c>
      <c r="C352" s="73" t="s">
        <v>141</v>
      </c>
      <c r="E352" s="72">
        <v>20</v>
      </c>
      <c r="G352" s="92"/>
      <c r="H352" s="95">
        <f>SUM(H332:H350)</f>
        <v>0</v>
      </c>
      <c r="I352" s="95"/>
      <c r="J352" s="92"/>
      <c r="K352" s="95">
        <f>SUM(K332:K350)</f>
        <v>0</v>
      </c>
    </row>
    <row r="353" spans="1:11">
      <c r="A353" s="75"/>
      <c r="C353" s="8"/>
      <c r="E353" s="34"/>
      <c r="F353" s="69" t="s">
        <v>6</v>
      </c>
      <c r="G353" s="19" t="s">
        <v>6</v>
      </c>
      <c r="H353" s="20" t="s">
        <v>6</v>
      </c>
      <c r="I353" s="69" t="s">
        <v>6</v>
      </c>
      <c r="J353" s="19" t="s">
        <v>6</v>
      </c>
      <c r="K353" s="20" t="s">
        <v>6</v>
      </c>
    </row>
    <row r="354" spans="1:11" ht="13.5">
      <c r="C354" s="130" t="s">
        <v>253</v>
      </c>
      <c r="F354" s="69"/>
      <c r="G354" s="19"/>
      <c r="H354" s="39"/>
      <c r="I354" s="69"/>
      <c r="J354" s="19"/>
      <c r="K354" s="39"/>
    </row>
    <row r="355" spans="1:11" ht="13.5">
      <c r="C355" s="130" t="s">
        <v>252</v>
      </c>
      <c r="F355" s="69"/>
      <c r="G355" s="19"/>
      <c r="H355" s="39"/>
      <c r="I355" s="69"/>
      <c r="J355" s="19"/>
      <c r="K355" s="39"/>
    </row>
    <row r="356" spans="1:11" ht="13.5">
      <c r="A356" s="8"/>
      <c r="C356" s="130" t="s">
        <v>254</v>
      </c>
    </row>
    <row r="357" spans="1:11">
      <c r="A357" s="8"/>
      <c r="C357" s="130" t="s">
        <v>239</v>
      </c>
    </row>
    <row r="358" spans="1:11" s="35" customFormat="1">
      <c r="A358" s="15" t="str">
        <f>$A$83</f>
        <v xml:space="preserve">Institution No.:  </v>
      </c>
      <c r="E358" s="36"/>
      <c r="G358" s="37"/>
      <c r="H358" s="38"/>
      <c r="J358" s="37"/>
      <c r="K358" s="14" t="s">
        <v>142</v>
      </c>
    </row>
    <row r="359" spans="1:11" s="35" customFormat="1" ht="14.25">
      <c r="D359" s="57" t="s">
        <v>240</v>
      </c>
      <c r="E359" s="36"/>
      <c r="G359" s="37"/>
      <c r="H359" s="38"/>
      <c r="J359" s="37"/>
      <c r="K359" s="38"/>
    </row>
    <row r="360" spans="1:11">
      <c r="A360" s="15" t="str">
        <f>$A$42</f>
        <v xml:space="preserve">NAME: </v>
      </c>
      <c r="C360" s="130" t="str">
        <f>$D$20</f>
        <v>University of Colorado</v>
      </c>
      <c r="F360" s="71"/>
      <c r="G360" s="65"/>
      <c r="H360" s="39"/>
      <c r="J360" s="13"/>
      <c r="K360" s="17" t="str">
        <f>$K$3</f>
        <v>Due Date: October 08, 2018</v>
      </c>
    </row>
    <row r="361" spans="1:11">
      <c r="A361" s="18" t="s">
        <v>6</v>
      </c>
      <c r="B361" s="18" t="s">
        <v>6</v>
      </c>
      <c r="C361" s="18" t="s">
        <v>6</v>
      </c>
      <c r="D361" s="18" t="s">
        <v>6</v>
      </c>
      <c r="E361" s="18" t="s">
        <v>6</v>
      </c>
      <c r="F361" s="18" t="s">
        <v>6</v>
      </c>
      <c r="G361" s="19" t="s">
        <v>6</v>
      </c>
      <c r="H361" s="20" t="s">
        <v>6</v>
      </c>
      <c r="I361" s="18" t="s">
        <v>6</v>
      </c>
      <c r="J361" s="19" t="s">
        <v>6</v>
      </c>
      <c r="K361" s="20" t="s">
        <v>6</v>
      </c>
    </row>
    <row r="362" spans="1:11">
      <c r="A362" s="21" t="s">
        <v>7</v>
      </c>
      <c r="E362" s="21" t="s">
        <v>7</v>
      </c>
      <c r="G362" s="23"/>
      <c r="H362" s="24" t="str">
        <f>H329</f>
        <v>2017-18</v>
      </c>
      <c r="I362" s="22"/>
      <c r="J362" s="23"/>
      <c r="K362" s="24" t="str">
        <f>K329</f>
        <v>2018-19</v>
      </c>
    </row>
    <row r="363" spans="1:11">
      <c r="A363" s="21" t="s">
        <v>9</v>
      </c>
      <c r="C363" s="25" t="s">
        <v>51</v>
      </c>
      <c r="E363" s="21" t="s">
        <v>9</v>
      </c>
      <c r="G363" s="13"/>
      <c r="H363" s="24" t="s">
        <v>12</v>
      </c>
      <c r="J363" s="13"/>
      <c r="K363" s="24" t="s">
        <v>13</v>
      </c>
    </row>
    <row r="364" spans="1:11">
      <c r="A364" s="18" t="s">
        <v>6</v>
      </c>
      <c r="B364" s="18" t="s">
        <v>6</v>
      </c>
      <c r="C364" s="18" t="s">
        <v>6</v>
      </c>
      <c r="D364" s="18" t="s">
        <v>6</v>
      </c>
      <c r="E364" s="18" t="s">
        <v>6</v>
      </c>
      <c r="F364" s="18" t="s">
        <v>6</v>
      </c>
      <c r="G364" s="19" t="s">
        <v>6</v>
      </c>
      <c r="H364" s="20" t="s">
        <v>6</v>
      </c>
      <c r="I364" s="18" t="s">
        <v>6</v>
      </c>
      <c r="J364" s="19" t="s">
        <v>6</v>
      </c>
      <c r="K364" s="20" t="s">
        <v>6</v>
      </c>
    </row>
    <row r="365" spans="1:11">
      <c r="A365" s="72"/>
      <c r="C365" s="30" t="s">
        <v>143</v>
      </c>
      <c r="E365" s="72"/>
      <c r="G365" s="92"/>
      <c r="H365" s="92"/>
      <c r="I365" s="95"/>
      <c r="J365" s="92"/>
      <c r="K365" s="92"/>
    </row>
    <row r="366" spans="1:11" ht="13.5">
      <c r="A366" s="72">
        <v>1</v>
      </c>
      <c r="C366" s="8" t="s">
        <v>249</v>
      </c>
      <c r="E366" s="72">
        <v>1</v>
      </c>
      <c r="G366" s="92"/>
      <c r="H366" s="140"/>
      <c r="I366" s="95"/>
      <c r="J366" s="92"/>
      <c r="K366" s="140"/>
    </row>
    <row r="367" spans="1:11">
      <c r="A367" s="72">
        <v>2</v>
      </c>
      <c r="C367" s="9" t="s">
        <v>144</v>
      </c>
      <c r="E367" s="72">
        <v>2</v>
      </c>
      <c r="F367" s="9"/>
      <c r="G367" s="98"/>
      <c r="H367" s="140">
        <v>41818</v>
      </c>
      <c r="I367" s="95"/>
      <c r="J367" s="92"/>
      <c r="K367" s="140">
        <v>50160</v>
      </c>
    </row>
    <row r="368" spans="1:11">
      <c r="A368" s="72">
        <v>3</v>
      </c>
      <c r="C368" s="9" t="s">
        <v>145</v>
      </c>
      <c r="E368" s="72">
        <v>3</v>
      </c>
      <c r="F368" s="9"/>
      <c r="G368" s="98"/>
      <c r="H368" s="140">
        <v>632781</v>
      </c>
      <c r="I368" s="95"/>
      <c r="J368" s="92"/>
      <c r="K368" s="140">
        <v>103000</v>
      </c>
    </row>
    <row r="369" spans="1:11" ht="13.5">
      <c r="A369" s="72">
        <v>4</v>
      </c>
      <c r="C369" s="9" t="s">
        <v>251</v>
      </c>
      <c r="E369" s="72">
        <v>4</v>
      </c>
      <c r="F369" s="9"/>
      <c r="G369" s="98"/>
      <c r="H369" s="140"/>
      <c r="I369" s="95"/>
      <c r="J369" s="92"/>
      <c r="K369" s="140"/>
    </row>
    <row r="370" spans="1:11">
      <c r="A370" s="72">
        <v>5</v>
      </c>
      <c r="C370" s="9" t="s">
        <v>146</v>
      </c>
      <c r="E370" s="72">
        <v>5</v>
      </c>
      <c r="F370" s="9"/>
      <c r="G370" s="98"/>
      <c r="H370" s="140">
        <v>0</v>
      </c>
      <c r="I370" s="95"/>
      <c r="J370" s="92"/>
      <c r="K370" s="140"/>
    </row>
    <row r="371" spans="1:11">
      <c r="A371" s="72">
        <v>6</v>
      </c>
      <c r="C371" s="9" t="s">
        <v>147</v>
      </c>
      <c r="E371" s="72">
        <v>6</v>
      </c>
      <c r="F371" s="9"/>
      <c r="G371" s="98"/>
      <c r="H371" s="140"/>
      <c r="I371" s="95"/>
      <c r="J371" s="92"/>
      <c r="K371" s="140"/>
    </row>
    <row r="372" spans="1:11">
      <c r="A372" s="72">
        <v>7</v>
      </c>
      <c r="C372" s="9" t="s">
        <v>148</v>
      </c>
      <c r="E372" s="72">
        <v>7</v>
      </c>
      <c r="F372" s="9"/>
      <c r="G372" s="98"/>
      <c r="H372" s="140"/>
      <c r="I372" s="95"/>
      <c r="J372" s="92"/>
      <c r="K372" s="140"/>
    </row>
    <row r="373" spans="1:11">
      <c r="A373" s="72">
        <v>8</v>
      </c>
      <c r="C373" s="9" t="s">
        <v>149</v>
      </c>
      <c r="E373" s="72">
        <v>8</v>
      </c>
      <c r="F373" s="69"/>
      <c r="G373" s="19"/>
      <c r="H373" s="140"/>
      <c r="I373" s="95"/>
      <c r="J373" s="92"/>
      <c r="K373" s="140"/>
    </row>
    <row r="374" spans="1:11" ht="13.5">
      <c r="A374" s="72">
        <v>9</v>
      </c>
      <c r="C374" s="130" t="s">
        <v>250</v>
      </c>
      <c r="E374" s="72">
        <v>9</v>
      </c>
      <c r="F374" s="69"/>
      <c r="G374" s="19"/>
      <c r="H374" s="140"/>
      <c r="I374" s="95"/>
      <c r="J374" s="92"/>
      <c r="K374" s="140"/>
    </row>
    <row r="375" spans="1:11">
      <c r="A375" s="72">
        <v>10</v>
      </c>
      <c r="C375" s="9"/>
      <c r="E375" s="72">
        <v>10</v>
      </c>
      <c r="F375" s="69"/>
      <c r="G375" s="19"/>
      <c r="H375" s="144"/>
      <c r="I375" s="148"/>
      <c r="J375" s="148"/>
      <c r="K375" s="144"/>
    </row>
    <row r="376" spans="1:11">
      <c r="A376" s="72">
        <v>11</v>
      </c>
      <c r="C376" s="9"/>
      <c r="E376" s="72">
        <v>11</v>
      </c>
      <c r="F376" s="69"/>
      <c r="G376" s="19"/>
      <c r="H376" s="147"/>
      <c r="I376" s="69"/>
      <c r="J376" s="19"/>
      <c r="K376" s="141"/>
    </row>
    <row r="377" spans="1:11">
      <c r="A377" s="72">
        <v>12</v>
      </c>
      <c r="C377" s="9"/>
      <c r="E377" s="72">
        <v>12</v>
      </c>
      <c r="F377" s="69"/>
      <c r="G377" s="19"/>
      <c r="H377" s="141"/>
      <c r="I377" s="69"/>
      <c r="J377" s="19"/>
      <c r="K377" s="141"/>
    </row>
    <row r="378" spans="1:11">
      <c r="A378" s="72">
        <v>13</v>
      </c>
      <c r="C378" s="9"/>
      <c r="E378" s="72">
        <v>13</v>
      </c>
      <c r="F378" s="69"/>
      <c r="G378" s="19"/>
      <c r="H378" s="141"/>
      <c r="I378" s="69"/>
      <c r="J378" s="19"/>
      <c r="K378" s="141"/>
    </row>
    <row r="379" spans="1:11">
      <c r="A379" s="72">
        <v>14</v>
      </c>
      <c r="C379" s="9"/>
      <c r="E379" s="72">
        <v>14</v>
      </c>
      <c r="F379" s="69"/>
      <c r="G379" s="19"/>
      <c r="H379" s="141"/>
      <c r="I379" s="69"/>
      <c r="J379" s="19"/>
      <c r="K379" s="141"/>
    </row>
    <row r="380" spans="1:11">
      <c r="A380" s="72">
        <v>15</v>
      </c>
      <c r="E380" s="72">
        <v>15</v>
      </c>
      <c r="F380" s="9"/>
      <c r="G380" s="98"/>
      <c r="H380" s="137"/>
      <c r="I380" s="98"/>
      <c r="J380" s="98"/>
      <c r="K380" s="137"/>
    </row>
    <row r="381" spans="1:11">
      <c r="A381" s="72"/>
      <c r="C381" s="9"/>
      <c r="E381" s="72"/>
      <c r="F381" s="9"/>
      <c r="G381" s="98"/>
      <c r="H381" s="137"/>
      <c r="I381" s="98"/>
      <c r="J381" s="98"/>
      <c r="K381" s="137"/>
    </row>
    <row r="382" spans="1:11">
      <c r="A382" s="72">
        <v>16</v>
      </c>
      <c r="C382" s="9" t="s">
        <v>150</v>
      </c>
      <c r="E382" s="72">
        <v>16</v>
      </c>
      <c r="F382" s="9"/>
      <c r="G382" s="98"/>
      <c r="H382" s="137"/>
      <c r="I382" s="98"/>
      <c r="J382" s="98"/>
      <c r="K382" s="137"/>
    </row>
    <row r="383" spans="1:11">
      <c r="A383" s="72">
        <v>17</v>
      </c>
      <c r="C383" s="9" t="s">
        <v>151</v>
      </c>
      <c r="E383" s="72">
        <v>17</v>
      </c>
      <c r="F383" s="9"/>
      <c r="G383" s="98"/>
      <c r="H383" s="137">
        <f>16817464-1</f>
        <v>16817463</v>
      </c>
      <c r="I383" s="98"/>
      <c r="J383" s="98"/>
      <c r="K383" s="137">
        <v>15315525</v>
      </c>
    </row>
    <row r="384" spans="1:11">
      <c r="A384" s="72">
        <v>18</v>
      </c>
      <c r="C384" s="9" t="s">
        <v>152</v>
      </c>
      <c r="E384" s="72">
        <v>18</v>
      </c>
      <c r="F384" s="9"/>
      <c r="G384" s="98"/>
      <c r="H384" s="137"/>
      <c r="I384" s="98"/>
      <c r="J384" s="98"/>
      <c r="K384" s="137"/>
    </row>
    <row r="385" spans="1:11">
      <c r="A385" s="72">
        <v>19</v>
      </c>
      <c r="C385" s="9" t="s">
        <v>38</v>
      </c>
      <c r="E385" s="72">
        <v>19</v>
      </c>
      <c r="F385" s="9"/>
      <c r="G385" s="98"/>
      <c r="H385" s="137"/>
      <c r="I385" s="98"/>
      <c r="J385" s="98"/>
      <c r="K385" s="137"/>
    </row>
    <row r="386" spans="1:11">
      <c r="A386" s="130">
        <v>20</v>
      </c>
      <c r="C386" s="9"/>
      <c r="E386" s="130">
        <v>20</v>
      </c>
      <c r="F386" s="69"/>
      <c r="G386" s="19"/>
      <c r="H386" s="141"/>
      <c r="I386" s="69"/>
      <c r="J386" s="19"/>
      <c r="K386" s="141"/>
    </row>
    <row r="387" spans="1:11">
      <c r="A387" s="130">
        <v>21</v>
      </c>
      <c r="C387" s="9"/>
      <c r="E387" s="130">
        <v>21</v>
      </c>
      <c r="F387" s="69"/>
      <c r="G387" s="19"/>
      <c r="H387" s="141"/>
      <c r="I387" s="69"/>
      <c r="J387" s="19"/>
      <c r="K387" s="141"/>
    </row>
    <row r="388" spans="1:11">
      <c r="A388" s="130">
        <v>22</v>
      </c>
      <c r="C388" s="9"/>
      <c r="E388" s="130">
        <v>22</v>
      </c>
      <c r="F388" s="69"/>
      <c r="G388" s="19"/>
      <c r="H388" s="141"/>
      <c r="I388" s="69"/>
      <c r="J388" s="19"/>
      <c r="K388" s="141"/>
    </row>
    <row r="389" spans="1:11">
      <c r="A389" s="130">
        <v>23</v>
      </c>
      <c r="C389" s="9"/>
      <c r="E389" s="130">
        <v>23</v>
      </c>
      <c r="F389" s="69"/>
      <c r="G389" s="19"/>
      <c r="H389" s="141"/>
      <c r="I389" s="69"/>
      <c r="J389" s="19"/>
      <c r="K389" s="141"/>
    </row>
    <row r="390" spans="1:11">
      <c r="A390" s="130">
        <v>24</v>
      </c>
      <c r="C390" s="9"/>
      <c r="E390" s="130">
        <v>24</v>
      </c>
      <c r="F390" s="69"/>
      <c r="G390" s="19"/>
      <c r="H390" s="141"/>
      <c r="I390" s="69"/>
      <c r="J390" s="19"/>
      <c r="K390" s="141"/>
    </row>
    <row r="391" spans="1:11">
      <c r="A391" s="72"/>
      <c r="C391" s="9"/>
      <c r="E391" s="72"/>
      <c r="F391" s="69" t="s">
        <v>6</v>
      </c>
      <c r="G391" s="19" t="s">
        <v>6</v>
      </c>
      <c r="H391" s="20"/>
      <c r="I391" s="69"/>
      <c r="J391" s="19"/>
      <c r="K391" s="20"/>
    </row>
    <row r="392" spans="1:11">
      <c r="A392" s="72">
        <v>25</v>
      </c>
      <c r="C392" s="8" t="s">
        <v>153</v>
      </c>
      <c r="E392" s="72">
        <v>25</v>
      </c>
      <c r="G392" s="92"/>
      <c r="H392" s="95">
        <f>SUM(H366:H390)</f>
        <v>17492062</v>
      </c>
      <c r="I392" s="95"/>
      <c r="J392" s="92"/>
      <c r="K392" s="95">
        <f>SUM(K366:K390)</f>
        <v>15468685</v>
      </c>
    </row>
    <row r="393" spans="1:11">
      <c r="A393" s="72"/>
      <c r="C393" s="8"/>
      <c r="E393" s="72"/>
      <c r="F393" s="69" t="s">
        <v>6</v>
      </c>
      <c r="G393" s="19" t="s">
        <v>6</v>
      </c>
      <c r="H393" s="20"/>
      <c r="I393" s="69"/>
      <c r="J393" s="19"/>
      <c r="K393" s="20"/>
    </row>
    <row r="394" spans="1:11" ht="13.5">
      <c r="A394" s="72">
        <v>26</v>
      </c>
      <c r="C394" s="8" t="s">
        <v>244</v>
      </c>
      <c r="E394" s="72">
        <v>26</v>
      </c>
      <c r="G394" s="92"/>
      <c r="H394" s="92">
        <v>4555315</v>
      </c>
      <c r="I394" s="95"/>
      <c r="J394" s="92"/>
      <c r="K394" s="92">
        <v>-1466286</v>
      </c>
    </row>
    <row r="395" spans="1:11">
      <c r="A395" s="72">
        <v>27</v>
      </c>
      <c r="E395" s="72">
        <v>27</v>
      </c>
      <c r="G395" s="92"/>
      <c r="H395" s="92"/>
      <c r="I395" s="95"/>
      <c r="J395" s="92"/>
      <c r="K395" s="92"/>
    </row>
    <row r="396" spans="1:11">
      <c r="A396" s="72">
        <v>28</v>
      </c>
      <c r="E396" s="72">
        <v>28</v>
      </c>
      <c r="G396" s="95"/>
      <c r="H396" s="95"/>
      <c r="I396" s="95"/>
      <c r="J396" s="95"/>
      <c r="K396" s="95"/>
    </row>
    <row r="397" spans="1:11">
      <c r="A397" s="72">
        <v>29</v>
      </c>
      <c r="C397" s="130" t="s">
        <v>38</v>
      </c>
      <c r="E397" s="72">
        <v>29</v>
      </c>
      <c r="G397" s="95"/>
      <c r="H397" s="95"/>
      <c r="I397" s="95"/>
      <c r="J397" s="95"/>
      <c r="K397" s="95"/>
    </row>
    <row r="398" spans="1:11">
      <c r="A398" s="72"/>
      <c r="C398" s="73"/>
      <c r="E398" s="72"/>
      <c r="F398" s="69" t="s">
        <v>6</v>
      </c>
      <c r="G398" s="19" t="s">
        <v>6</v>
      </c>
      <c r="H398" s="20"/>
      <c r="I398" s="69"/>
      <c r="J398" s="19"/>
      <c r="K398" s="20"/>
    </row>
    <row r="399" spans="1:11">
      <c r="A399" s="72">
        <v>30</v>
      </c>
      <c r="C399" s="73" t="s">
        <v>154</v>
      </c>
      <c r="E399" s="72">
        <v>30</v>
      </c>
      <c r="G399" s="92"/>
      <c r="H399" s="95">
        <f>SUM(H392:H397)</f>
        <v>22047377</v>
      </c>
      <c r="I399" s="95"/>
      <c r="J399" s="92"/>
      <c r="K399" s="95">
        <f>SUM(K392:K397)</f>
        <v>14002399</v>
      </c>
    </row>
    <row r="400" spans="1:11">
      <c r="A400" s="75"/>
      <c r="C400" s="8"/>
      <c r="E400" s="34"/>
      <c r="F400" s="69" t="s">
        <v>6</v>
      </c>
      <c r="G400" s="19" t="s">
        <v>6</v>
      </c>
      <c r="H400" s="20" t="s">
        <v>6</v>
      </c>
      <c r="I400" s="69" t="s">
        <v>6</v>
      </c>
      <c r="J400" s="19" t="s">
        <v>6</v>
      </c>
      <c r="K400" s="20" t="s">
        <v>6</v>
      </c>
    </row>
    <row r="401" spans="1:11" ht="13.5">
      <c r="C401" s="130" t="s">
        <v>253</v>
      </c>
      <c r="F401" s="69"/>
      <c r="G401" s="19"/>
      <c r="H401" s="39"/>
      <c r="I401" s="69"/>
      <c r="J401" s="19"/>
      <c r="K401" s="39"/>
    </row>
    <row r="402" spans="1:11" ht="13.5">
      <c r="C402" s="130" t="s">
        <v>252</v>
      </c>
      <c r="F402" s="69"/>
      <c r="G402" s="19"/>
      <c r="H402" s="39"/>
      <c r="I402" s="69"/>
      <c r="J402" s="19"/>
      <c r="K402" s="39"/>
    </row>
    <row r="403" spans="1:11" ht="13.5">
      <c r="C403" s="130" t="s">
        <v>241</v>
      </c>
      <c r="F403" s="69"/>
      <c r="G403" s="19"/>
      <c r="H403" s="39"/>
      <c r="I403" s="69"/>
      <c r="J403" s="19"/>
      <c r="K403" s="39"/>
    </row>
    <row r="404" spans="1:11">
      <c r="C404" s="130" t="s">
        <v>155</v>
      </c>
      <c r="F404" s="69"/>
      <c r="G404" s="19"/>
      <c r="H404" s="39"/>
      <c r="I404" s="69"/>
      <c r="J404" s="19"/>
      <c r="K404" s="39"/>
    </row>
    <row r="405" spans="1:11" ht="13.5">
      <c r="C405" s="130" t="s">
        <v>242</v>
      </c>
      <c r="F405" s="69"/>
      <c r="G405" s="19"/>
      <c r="H405" s="39"/>
      <c r="I405" s="69"/>
      <c r="J405" s="19"/>
      <c r="K405" s="39"/>
    </row>
    <row r="406" spans="1:11">
      <c r="C406" s="130" t="s">
        <v>156</v>
      </c>
      <c r="F406" s="69"/>
      <c r="G406" s="19"/>
      <c r="H406" s="39"/>
      <c r="I406" s="69"/>
      <c r="J406" s="19"/>
      <c r="K406" s="39"/>
    </row>
    <row r="407" spans="1:11" ht="13.5">
      <c r="C407" s="130" t="s">
        <v>243</v>
      </c>
      <c r="F407" s="69"/>
      <c r="G407" s="19"/>
      <c r="H407" s="39"/>
      <c r="I407" s="69"/>
      <c r="J407" s="19"/>
      <c r="K407" s="39"/>
    </row>
    <row r="408" spans="1:11">
      <c r="A408" s="75"/>
      <c r="C408" s="130" t="s">
        <v>239</v>
      </c>
      <c r="E408" s="34"/>
      <c r="F408" s="69"/>
      <c r="G408" s="19"/>
      <c r="H408" s="20"/>
      <c r="I408" s="69"/>
      <c r="J408" s="19"/>
      <c r="K408" s="20"/>
    </row>
    <row r="409" spans="1:11" ht="13.5" customHeight="1"/>
    <row r="410" spans="1:11">
      <c r="A410" s="15" t="str">
        <f>$A$83</f>
        <v xml:space="preserve">Institution No.:  </v>
      </c>
      <c r="B410" s="35"/>
      <c r="C410" s="35"/>
      <c r="D410" s="35"/>
      <c r="E410" s="36"/>
      <c r="F410" s="35"/>
      <c r="G410" s="37"/>
      <c r="H410" s="38"/>
      <c r="I410" s="35"/>
      <c r="J410" s="37"/>
      <c r="K410" s="14" t="s">
        <v>258</v>
      </c>
    </row>
    <row r="411" spans="1:11">
      <c r="A411" s="35"/>
      <c r="B411" s="35"/>
      <c r="C411" s="35"/>
      <c r="D411" s="57" t="s">
        <v>261</v>
      </c>
      <c r="E411" s="36"/>
      <c r="F411" s="35"/>
      <c r="G411" s="37"/>
      <c r="H411" s="38"/>
      <c r="I411" s="35"/>
      <c r="J411" s="37"/>
      <c r="K411" s="38"/>
    </row>
    <row r="412" spans="1:11" s="35" customFormat="1">
      <c r="A412" s="15" t="str">
        <f>$A$42</f>
        <v xml:space="preserve">NAME: </v>
      </c>
      <c r="B412" s="130"/>
      <c r="C412" s="130" t="str">
        <f>$D$20</f>
        <v>University of Colorado</v>
      </c>
      <c r="D412" s="130"/>
      <c r="E412" s="130"/>
      <c r="F412" s="71"/>
      <c r="G412" s="65"/>
      <c r="H412" s="39"/>
      <c r="I412" s="130"/>
      <c r="J412" s="13"/>
      <c r="K412" s="17" t="str">
        <f>$K$3</f>
        <v>Due Date: October 08, 2018</v>
      </c>
    </row>
    <row r="413" spans="1:11" ht="12.75" customHeight="1">
      <c r="A413" s="18" t="s">
        <v>6</v>
      </c>
      <c r="B413" s="18" t="s">
        <v>6</v>
      </c>
      <c r="C413" s="18" t="s">
        <v>6</v>
      </c>
      <c r="D413" s="18" t="s">
        <v>6</v>
      </c>
      <c r="E413" s="18" t="s">
        <v>6</v>
      </c>
      <c r="F413" s="18" t="s">
        <v>6</v>
      </c>
      <c r="G413" s="19" t="s">
        <v>6</v>
      </c>
      <c r="H413" s="20" t="s">
        <v>6</v>
      </c>
      <c r="I413" s="18" t="s">
        <v>6</v>
      </c>
      <c r="J413" s="19" t="s">
        <v>6</v>
      </c>
      <c r="K413" s="20" t="s">
        <v>6</v>
      </c>
    </row>
    <row r="414" spans="1:11">
      <c r="A414" s="21" t="s">
        <v>7</v>
      </c>
      <c r="E414" s="21" t="s">
        <v>7</v>
      </c>
      <c r="G414" s="23"/>
      <c r="H414" s="24" t="str">
        <f>H362</f>
        <v>2017-18</v>
      </c>
      <c r="I414" s="22"/>
      <c r="J414" s="23"/>
      <c r="K414" s="24" t="str">
        <f>K362</f>
        <v>2018-19</v>
      </c>
    </row>
    <row r="415" spans="1:11">
      <c r="A415" s="21" t="s">
        <v>9</v>
      </c>
      <c r="C415" s="25" t="s">
        <v>51</v>
      </c>
      <c r="E415" s="21" t="s">
        <v>9</v>
      </c>
      <c r="G415" s="13"/>
      <c r="H415" s="24" t="s">
        <v>12</v>
      </c>
      <c r="J415" s="13"/>
      <c r="K415" s="24" t="s">
        <v>13</v>
      </c>
    </row>
    <row r="416" spans="1:11">
      <c r="A416" s="18" t="s">
        <v>6</v>
      </c>
      <c r="B416" s="18" t="s">
        <v>6</v>
      </c>
      <c r="C416" s="18" t="s">
        <v>6</v>
      </c>
      <c r="D416" s="18" t="s">
        <v>6</v>
      </c>
      <c r="E416" s="18" t="s">
        <v>6</v>
      </c>
      <c r="F416" s="18" t="s">
        <v>6</v>
      </c>
      <c r="G416" s="19" t="s">
        <v>6</v>
      </c>
      <c r="H416" s="20" t="s">
        <v>6</v>
      </c>
      <c r="I416" s="18" t="s">
        <v>6</v>
      </c>
      <c r="J416" s="19" t="s">
        <v>6</v>
      </c>
      <c r="K416" s="20" t="s">
        <v>6</v>
      </c>
    </row>
    <row r="417" spans="1:11">
      <c r="A417" s="72"/>
      <c r="C417" s="30" t="s">
        <v>260</v>
      </c>
      <c r="E417" s="72"/>
      <c r="G417" s="92"/>
      <c r="H417" s="92"/>
      <c r="I417" s="95"/>
      <c r="J417" s="92"/>
      <c r="K417" s="92"/>
    </row>
    <row r="418" spans="1:11">
      <c r="A418" s="72">
        <v>1</v>
      </c>
      <c r="C418" s="8" t="s">
        <v>259</v>
      </c>
      <c r="E418" s="72">
        <v>1</v>
      </c>
      <c r="G418" s="92"/>
      <c r="H418" s="140"/>
      <c r="I418" s="95"/>
      <c r="J418" s="92"/>
      <c r="K418" s="140"/>
    </row>
    <row r="419" spans="1:11">
      <c r="A419" s="72">
        <v>2</v>
      </c>
      <c r="C419" s="9"/>
      <c r="E419" s="72">
        <v>2</v>
      </c>
      <c r="F419" s="9"/>
      <c r="G419" s="98"/>
      <c r="H419" s="137"/>
      <c r="I419" s="98"/>
      <c r="J419" s="98"/>
      <c r="K419" s="137"/>
    </row>
    <row r="420" spans="1:11">
      <c r="A420" s="72">
        <v>3</v>
      </c>
      <c r="C420" s="9"/>
      <c r="E420" s="72">
        <v>3</v>
      </c>
      <c r="F420" s="9"/>
      <c r="G420" s="98"/>
      <c r="H420" s="137"/>
      <c r="I420" s="98"/>
      <c r="J420" s="98"/>
      <c r="K420" s="137"/>
    </row>
    <row r="421" spans="1:11">
      <c r="A421" s="72">
        <v>4</v>
      </c>
      <c r="C421" s="9"/>
      <c r="E421" s="72">
        <v>4</v>
      </c>
      <c r="F421" s="9"/>
      <c r="G421" s="98"/>
      <c r="H421" s="137"/>
      <c r="I421" s="98"/>
      <c r="J421" s="98"/>
      <c r="K421" s="137"/>
    </row>
    <row r="422" spans="1:11">
      <c r="A422" s="72">
        <v>5</v>
      </c>
      <c r="C422" s="9"/>
      <c r="E422" s="72">
        <v>5</v>
      </c>
      <c r="F422" s="9"/>
      <c r="G422" s="98"/>
      <c r="H422" s="137"/>
      <c r="I422" s="98"/>
      <c r="J422" s="98"/>
      <c r="K422" s="137"/>
    </row>
    <row r="423" spans="1:11">
      <c r="A423" s="72">
        <v>6</v>
      </c>
      <c r="C423" s="9"/>
      <c r="E423" s="72">
        <v>6</v>
      </c>
      <c r="F423" s="9"/>
      <c r="G423" s="98"/>
      <c r="H423" s="137"/>
      <c r="I423" s="98"/>
      <c r="J423" s="98"/>
      <c r="K423" s="137"/>
    </row>
    <row r="424" spans="1:11">
      <c r="A424" s="72">
        <v>7</v>
      </c>
      <c r="C424" s="9"/>
      <c r="E424" s="72">
        <v>7</v>
      </c>
      <c r="F424" s="9"/>
      <c r="G424" s="98"/>
      <c r="H424" s="137"/>
      <c r="I424" s="98"/>
      <c r="J424" s="98"/>
      <c r="K424" s="137"/>
    </row>
    <row r="425" spans="1:11">
      <c r="A425" s="72">
        <v>8</v>
      </c>
      <c r="C425" s="9"/>
      <c r="E425" s="72">
        <v>8</v>
      </c>
      <c r="F425" s="69"/>
      <c r="G425" s="19"/>
      <c r="H425" s="141"/>
      <c r="I425" s="69"/>
      <c r="J425" s="19"/>
      <c r="K425" s="141"/>
    </row>
    <row r="426" spans="1:11">
      <c r="A426" s="72">
        <v>9</v>
      </c>
      <c r="E426" s="72">
        <v>9</v>
      </c>
      <c r="F426" s="69"/>
      <c r="G426" s="19"/>
      <c r="H426" s="141"/>
      <c r="I426" s="69"/>
      <c r="J426" s="19"/>
      <c r="K426" s="141"/>
    </row>
    <row r="427" spans="1:11">
      <c r="A427" s="72">
        <v>10</v>
      </c>
      <c r="C427" s="9"/>
      <c r="E427" s="72">
        <v>10</v>
      </c>
      <c r="F427" s="69"/>
      <c r="G427" s="19"/>
      <c r="H427" s="141"/>
      <c r="I427" s="69"/>
      <c r="J427" s="19"/>
      <c r="K427" s="141"/>
    </row>
    <row r="428" spans="1:11">
      <c r="A428" s="72">
        <v>11</v>
      </c>
      <c r="C428" s="9"/>
      <c r="E428" s="72">
        <v>11</v>
      </c>
      <c r="F428" s="69"/>
      <c r="G428" s="19"/>
      <c r="H428" s="141"/>
      <c r="I428" s="69"/>
      <c r="J428" s="19"/>
      <c r="K428" s="141"/>
    </row>
    <row r="429" spans="1:11">
      <c r="A429" s="72">
        <v>12</v>
      </c>
      <c r="C429" s="9"/>
      <c r="E429" s="72">
        <v>12</v>
      </c>
      <c r="F429" s="69"/>
      <c r="G429" s="19"/>
      <c r="H429" s="141"/>
      <c r="I429" s="69"/>
      <c r="J429" s="19"/>
      <c r="K429" s="141"/>
    </row>
    <row r="430" spans="1:11">
      <c r="A430" s="72">
        <v>13</v>
      </c>
      <c r="C430" s="9"/>
      <c r="E430" s="72">
        <v>13</v>
      </c>
      <c r="F430" s="69"/>
      <c r="G430" s="19"/>
      <c r="H430" s="141"/>
      <c r="I430" s="69"/>
      <c r="J430" s="19"/>
      <c r="K430" s="141"/>
    </row>
    <row r="431" spans="1:11">
      <c r="A431" s="72">
        <v>14</v>
      </c>
      <c r="C431" s="9"/>
      <c r="E431" s="72">
        <v>14</v>
      </c>
      <c r="F431" s="69"/>
      <c r="G431" s="19"/>
      <c r="H431" s="141"/>
      <c r="I431" s="69"/>
      <c r="J431" s="19"/>
      <c r="K431" s="141"/>
    </row>
    <row r="432" spans="1:11">
      <c r="A432" s="72">
        <v>15</v>
      </c>
      <c r="E432" s="72">
        <v>15</v>
      </c>
      <c r="F432" s="9"/>
      <c r="G432" s="98"/>
      <c r="H432" s="137"/>
      <c r="I432" s="98"/>
      <c r="J432" s="98"/>
      <c r="K432" s="137"/>
    </row>
    <row r="433" spans="1:11">
      <c r="A433" s="72"/>
      <c r="C433" s="9"/>
      <c r="E433" s="72"/>
      <c r="F433" s="9"/>
      <c r="G433" s="98"/>
      <c r="H433" s="137"/>
      <c r="I433" s="98"/>
      <c r="J433" s="98"/>
      <c r="K433" s="137"/>
    </row>
    <row r="434" spans="1:11">
      <c r="A434" s="72">
        <v>16</v>
      </c>
      <c r="C434" s="9"/>
      <c r="E434" s="72">
        <v>16</v>
      </c>
      <c r="F434" s="9"/>
      <c r="G434" s="98"/>
      <c r="H434" s="137"/>
      <c r="I434" s="98"/>
      <c r="J434" s="98"/>
      <c r="K434" s="137"/>
    </row>
    <row r="435" spans="1:11">
      <c r="A435" s="72">
        <v>17</v>
      </c>
      <c r="C435" s="9"/>
      <c r="E435" s="72">
        <v>17</v>
      </c>
      <c r="F435" s="9"/>
      <c r="G435" s="98"/>
      <c r="H435" s="137"/>
      <c r="I435" s="98"/>
      <c r="J435" s="98"/>
      <c r="K435" s="137"/>
    </row>
    <row r="436" spans="1:11">
      <c r="A436" s="72">
        <v>18</v>
      </c>
      <c r="C436" s="9"/>
      <c r="E436" s="72">
        <v>18</v>
      </c>
      <c r="F436" s="9"/>
      <c r="G436" s="98"/>
      <c r="H436" s="137"/>
      <c r="I436" s="98"/>
      <c r="J436" s="98"/>
      <c r="K436" s="137"/>
    </row>
    <row r="437" spans="1:11">
      <c r="A437" s="72">
        <v>19</v>
      </c>
      <c r="C437" s="9" t="s">
        <v>38</v>
      </c>
      <c r="E437" s="72">
        <v>19</v>
      </c>
      <c r="F437" s="9"/>
      <c r="G437" s="98"/>
      <c r="H437" s="137"/>
      <c r="I437" s="98"/>
      <c r="J437" s="98"/>
      <c r="K437" s="137"/>
    </row>
    <row r="438" spans="1:11">
      <c r="A438" s="130">
        <v>20</v>
      </c>
      <c r="C438" s="9"/>
      <c r="E438" s="130">
        <v>20</v>
      </c>
      <c r="F438" s="69"/>
      <c r="G438" s="19"/>
      <c r="H438" s="141"/>
      <c r="I438" s="69"/>
      <c r="J438" s="19"/>
      <c r="K438" s="141"/>
    </row>
    <row r="439" spans="1:11">
      <c r="A439" s="130">
        <v>21</v>
      </c>
      <c r="C439" s="9"/>
      <c r="E439" s="130">
        <v>21</v>
      </c>
      <c r="F439" s="69"/>
      <c r="G439" s="19"/>
      <c r="H439" s="141"/>
      <c r="I439" s="69"/>
      <c r="J439" s="19"/>
      <c r="K439" s="141"/>
    </row>
    <row r="440" spans="1:11">
      <c r="A440" s="130">
        <v>22</v>
      </c>
      <c r="C440" s="9"/>
      <c r="E440" s="130">
        <v>22</v>
      </c>
      <c r="F440" s="69"/>
      <c r="G440" s="19"/>
      <c r="H440" s="141"/>
      <c r="I440" s="69"/>
      <c r="J440" s="19"/>
      <c r="K440" s="141"/>
    </row>
    <row r="441" spans="1:11">
      <c r="A441" s="130">
        <v>23</v>
      </c>
      <c r="C441" s="9"/>
      <c r="E441" s="130">
        <v>23</v>
      </c>
      <c r="F441" s="69"/>
      <c r="G441" s="19"/>
      <c r="H441" s="141"/>
      <c r="I441" s="69"/>
      <c r="J441" s="19"/>
      <c r="K441" s="141"/>
    </row>
    <row r="442" spans="1:11">
      <c r="A442" s="130">
        <v>24</v>
      </c>
      <c r="C442" s="9"/>
      <c r="E442" s="130">
        <v>24</v>
      </c>
      <c r="F442" s="69"/>
      <c r="G442" s="19"/>
      <c r="H442" s="141"/>
      <c r="I442" s="69"/>
      <c r="J442" s="19"/>
      <c r="K442" s="141"/>
    </row>
    <row r="443" spans="1:11">
      <c r="A443" s="72"/>
      <c r="C443" s="9"/>
      <c r="E443" s="72"/>
      <c r="F443" s="69" t="s">
        <v>6</v>
      </c>
      <c r="G443" s="19" t="s">
        <v>6</v>
      </c>
      <c r="H443" s="20"/>
      <c r="I443" s="69"/>
      <c r="J443" s="19"/>
      <c r="K443" s="20"/>
    </row>
    <row r="444" spans="1:11">
      <c r="A444" s="72">
        <v>25</v>
      </c>
      <c r="C444" s="8"/>
      <c r="E444" s="72">
        <v>25</v>
      </c>
      <c r="G444" s="92"/>
      <c r="H444" s="95">
        <f>SUM(H418:H442)</f>
        <v>0</v>
      </c>
      <c r="I444" s="95"/>
      <c r="J444" s="92"/>
      <c r="K444" s="95">
        <f>SUM(K418:K442)</f>
        <v>0</v>
      </c>
    </row>
    <row r="445" spans="1:11">
      <c r="A445" s="72"/>
      <c r="C445" s="8"/>
      <c r="E445" s="72"/>
      <c r="F445" s="69" t="s">
        <v>6</v>
      </c>
      <c r="G445" s="19" t="s">
        <v>6</v>
      </c>
      <c r="H445" s="20"/>
      <c r="I445" s="69"/>
      <c r="J445" s="19"/>
      <c r="K445" s="20"/>
    </row>
    <row r="446" spans="1:11">
      <c r="A446" s="72">
        <v>26</v>
      </c>
      <c r="C446" s="8"/>
      <c r="E446" s="72">
        <v>26</v>
      </c>
      <c r="G446" s="92"/>
      <c r="H446" s="92">
        <v>0</v>
      </c>
      <c r="I446" s="95"/>
      <c r="J446" s="92"/>
      <c r="K446" s="92">
        <v>0</v>
      </c>
    </row>
    <row r="447" spans="1:11">
      <c r="A447" s="72">
        <v>27</v>
      </c>
      <c r="E447" s="72">
        <v>27</v>
      </c>
      <c r="G447" s="92"/>
      <c r="H447" s="92"/>
      <c r="I447" s="95"/>
      <c r="J447" s="92"/>
      <c r="K447" s="92"/>
    </row>
    <row r="448" spans="1:11">
      <c r="A448" s="72">
        <v>28</v>
      </c>
      <c r="E448" s="72">
        <v>28</v>
      </c>
      <c r="G448" s="95"/>
      <c r="H448" s="95"/>
      <c r="I448" s="95"/>
      <c r="J448" s="95"/>
      <c r="K448" s="95"/>
    </row>
    <row r="449" spans="1:11">
      <c r="A449" s="72">
        <v>29</v>
      </c>
      <c r="C449" s="130" t="s">
        <v>38</v>
      </c>
      <c r="E449" s="72">
        <v>29</v>
      </c>
      <c r="G449" s="95"/>
      <c r="H449" s="95"/>
      <c r="I449" s="95"/>
      <c r="J449" s="95"/>
      <c r="K449" s="95"/>
    </row>
    <row r="450" spans="1:11" s="35" customFormat="1">
      <c r="A450" s="72"/>
      <c r="B450" s="130"/>
      <c r="C450" s="73"/>
      <c r="D450" s="130"/>
      <c r="E450" s="72"/>
      <c r="F450" s="69" t="s">
        <v>6</v>
      </c>
      <c r="G450" s="19" t="s">
        <v>6</v>
      </c>
      <c r="H450" s="20"/>
      <c r="I450" s="69"/>
      <c r="J450" s="19"/>
      <c r="K450" s="20"/>
    </row>
    <row r="451" spans="1:11" s="35" customFormat="1">
      <c r="A451" s="72">
        <v>30</v>
      </c>
      <c r="B451" s="130"/>
      <c r="C451" s="73" t="s">
        <v>262</v>
      </c>
      <c r="D451" s="130"/>
      <c r="E451" s="72">
        <v>30</v>
      </c>
      <c r="F451" s="130"/>
      <c r="G451" s="92"/>
      <c r="H451" s="95"/>
      <c r="I451" s="95"/>
      <c r="J451" s="92"/>
      <c r="K451" s="95">
        <f>SUM(K444:K449)</f>
        <v>0</v>
      </c>
    </row>
    <row r="452" spans="1:11">
      <c r="A452" s="75"/>
      <c r="C452" s="8"/>
      <c r="E452" s="34"/>
      <c r="F452" s="69" t="s">
        <v>6</v>
      </c>
      <c r="G452" s="19" t="s">
        <v>6</v>
      </c>
      <c r="H452" s="20" t="s">
        <v>6</v>
      </c>
      <c r="I452" s="69" t="s">
        <v>6</v>
      </c>
      <c r="J452" s="19" t="s">
        <v>6</v>
      </c>
      <c r="K452" s="20" t="s">
        <v>6</v>
      </c>
    </row>
    <row r="453" spans="1:11">
      <c r="F453" s="69"/>
      <c r="G453" s="19"/>
      <c r="H453" s="39"/>
      <c r="I453" s="69"/>
      <c r="J453" s="19"/>
      <c r="K453" s="39"/>
    </row>
    <row r="454" spans="1:11">
      <c r="F454" s="69"/>
      <c r="G454" s="19"/>
      <c r="H454" s="39"/>
      <c r="I454" s="69"/>
      <c r="J454" s="19"/>
      <c r="K454" s="39"/>
    </row>
    <row r="455" spans="1:11">
      <c r="C455" s="130" t="s">
        <v>38</v>
      </c>
      <c r="F455" s="69"/>
      <c r="G455" s="19"/>
      <c r="H455" s="39"/>
      <c r="I455" s="69"/>
      <c r="J455" s="19"/>
      <c r="K455" s="39"/>
    </row>
    <row r="456" spans="1:11">
      <c r="F456" s="69"/>
      <c r="G456" s="19"/>
      <c r="H456" s="39"/>
      <c r="I456" s="69"/>
      <c r="J456" s="19"/>
      <c r="K456" s="39"/>
    </row>
    <row r="457" spans="1:11">
      <c r="C457" s="130" t="s">
        <v>38</v>
      </c>
      <c r="F457" s="69"/>
      <c r="G457" s="19"/>
      <c r="H457" s="39"/>
      <c r="I457" s="69"/>
      <c r="J457" s="19"/>
      <c r="K457" s="39"/>
    </row>
    <row r="458" spans="1:11">
      <c r="F458" s="69"/>
      <c r="G458" s="19"/>
      <c r="H458" s="39"/>
      <c r="I458" s="69"/>
      <c r="J458" s="19"/>
      <c r="K458" s="39"/>
    </row>
    <row r="459" spans="1:11">
      <c r="F459" s="69"/>
      <c r="G459" s="19"/>
      <c r="H459" s="39"/>
      <c r="I459" s="69"/>
      <c r="J459" s="19"/>
      <c r="K459" s="39"/>
    </row>
    <row r="460" spans="1:11">
      <c r="A460" s="75"/>
      <c r="E460" s="34"/>
      <c r="F460" s="69"/>
      <c r="G460" s="19"/>
      <c r="H460" s="20"/>
      <c r="I460" s="69"/>
      <c r="J460" s="19"/>
      <c r="K460" s="20"/>
    </row>
    <row r="463" spans="1:11">
      <c r="A463" s="15" t="str">
        <f>$A$83</f>
        <v xml:space="preserve">Institution No.:  </v>
      </c>
      <c r="B463" s="35"/>
      <c r="C463" s="35"/>
      <c r="D463" s="35"/>
      <c r="E463" s="36"/>
      <c r="F463" s="35"/>
      <c r="G463" s="37"/>
      <c r="H463" s="38"/>
      <c r="I463" s="35"/>
      <c r="J463" s="37"/>
      <c r="K463" s="14" t="s">
        <v>157</v>
      </c>
    </row>
    <row r="464" spans="1:11">
      <c r="A464" s="261" t="s">
        <v>158</v>
      </c>
      <c r="B464" s="261"/>
      <c r="C464" s="261"/>
      <c r="D464" s="261"/>
      <c r="E464" s="261"/>
      <c r="F464" s="261"/>
      <c r="G464" s="261"/>
      <c r="H464" s="261"/>
      <c r="I464" s="261"/>
      <c r="J464" s="261"/>
      <c r="K464" s="261"/>
    </row>
    <row r="465" spans="1:11">
      <c r="A465" s="15" t="str">
        <f>$A$42</f>
        <v xml:space="preserve">NAME: </v>
      </c>
      <c r="C465" s="130" t="str">
        <f>$D$20</f>
        <v>University of Colorado</v>
      </c>
      <c r="H465" s="39"/>
      <c r="J465" s="13"/>
      <c r="K465" s="17" t="str">
        <f>$K$3</f>
        <v>Due Date: October 08, 2018</v>
      </c>
    </row>
    <row r="466" spans="1:11">
      <c r="A466" s="18" t="s">
        <v>6</v>
      </c>
      <c r="B466" s="18" t="s">
        <v>6</v>
      </c>
      <c r="C466" s="18" t="s">
        <v>6</v>
      </c>
      <c r="D466" s="18" t="s">
        <v>6</v>
      </c>
      <c r="E466" s="18" t="s">
        <v>6</v>
      </c>
      <c r="F466" s="18" t="s">
        <v>6</v>
      </c>
      <c r="G466" s="19" t="s">
        <v>6</v>
      </c>
      <c r="H466" s="20" t="s">
        <v>6</v>
      </c>
      <c r="I466" s="18" t="s">
        <v>6</v>
      </c>
      <c r="J466" s="19" t="s">
        <v>6</v>
      </c>
      <c r="K466" s="20" t="s">
        <v>6</v>
      </c>
    </row>
    <row r="467" spans="1:11">
      <c r="A467" s="21" t="s">
        <v>7</v>
      </c>
      <c r="E467" s="21" t="s">
        <v>7</v>
      </c>
      <c r="F467" s="22"/>
      <c r="G467" s="23"/>
      <c r="H467" s="24" t="str">
        <f>H362</f>
        <v>2017-18</v>
      </c>
      <c r="I467" s="22"/>
      <c r="J467" s="23"/>
      <c r="K467" s="24" t="str">
        <f>K362</f>
        <v>2018-19</v>
      </c>
    </row>
    <row r="468" spans="1:11">
      <c r="A468" s="21" t="s">
        <v>9</v>
      </c>
      <c r="C468" s="25" t="s">
        <v>51</v>
      </c>
      <c r="E468" s="21" t="s">
        <v>9</v>
      </c>
      <c r="F468" s="22"/>
      <c r="G468" s="23"/>
      <c r="H468" s="24" t="s">
        <v>12</v>
      </c>
      <c r="I468" s="22"/>
      <c r="J468" s="23"/>
      <c r="K468" s="24" t="s">
        <v>13</v>
      </c>
    </row>
    <row r="469" spans="1:11">
      <c r="A469" s="18" t="s">
        <v>6</v>
      </c>
      <c r="B469" s="18" t="s">
        <v>6</v>
      </c>
      <c r="C469" s="18" t="s">
        <v>6</v>
      </c>
      <c r="D469" s="18" t="s">
        <v>6</v>
      </c>
      <c r="E469" s="18" t="s">
        <v>6</v>
      </c>
      <c r="F469" s="18" t="s">
        <v>6</v>
      </c>
      <c r="G469" s="19" t="s">
        <v>6</v>
      </c>
      <c r="H469" s="20" t="s">
        <v>6</v>
      </c>
      <c r="I469" s="18" t="s">
        <v>6</v>
      </c>
      <c r="J469" s="19" t="s">
        <v>6</v>
      </c>
      <c r="K469" s="20" t="s">
        <v>6</v>
      </c>
    </row>
    <row r="470" spans="1:11">
      <c r="A470" s="76">
        <v>1</v>
      </c>
      <c r="C470" s="8" t="s">
        <v>159</v>
      </c>
      <c r="E470" s="76">
        <v>1</v>
      </c>
      <c r="F470" s="9"/>
      <c r="G470" s="10"/>
      <c r="H470" s="158"/>
      <c r="I470" s="9"/>
      <c r="J470" s="10"/>
      <c r="K470" s="159"/>
    </row>
    <row r="471" spans="1:11">
      <c r="A471" s="76">
        <f t="shared" ref="A471:A493" si="1">(A470+1)</f>
        <v>2</v>
      </c>
      <c r="C471" s="8" t="s">
        <v>160</v>
      </c>
      <c r="E471" s="76">
        <f t="shared" ref="E471:E493" si="2">(E470+1)</f>
        <v>2</v>
      </c>
      <c r="F471" s="9"/>
      <c r="G471" s="101"/>
      <c r="H471" s="142"/>
      <c r="I471" s="101"/>
      <c r="J471" s="101"/>
      <c r="K471" s="142"/>
    </row>
    <row r="472" spans="1:11">
      <c r="A472" s="76">
        <f t="shared" si="1"/>
        <v>3</v>
      </c>
      <c r="C472" s="8"/>
      <c r="E472" s="76">
        <f t="shared" si="2"/>
        <v>3</v>
      </c>
      <c r="F472" s="9"/>
      <c r="G472" s="101"/>
      <c r="H472" s="142"/>
      <c r="I472" s="101"/>
      <c r="J472" s="101"/>
      <c r="K472" s="142"/>
    </row>
    <row r="473" spans="1:11">
      <c r="A473" s="76">
        <f t="shared" si="1"/>
        <v>4</v>
      </c>
      <c r="C473" s="8"/>
      <c r="E473" s="76">
        <f t="shared" si="2"/>
        <v>4</v>
      </c>
      <c r="F473" s="9"/>
      <c r="G473" s="101"/>
      <c r="H473" s="142"/>
      <c r="I473" s="101"/>
      <c r="J473" s="101"/>
      <c r="K473" s="142"/>
    </row>
    <row r="474" spans="1:11">
      <c r="A474" s="76">
        <f>(A473+1)</f>
        <v>5</v>
      </c>
      <c r="C474" s="9"/>
      <c r="E474" s="76">
        <f>(E473+1)</f>
        <v>5</v>
      </c>
      <c r="F474" s="9"/>
      <c r="G474" s="101"/>
      <c r="H474" s="142"/>
      <c r="I474" s="101"/>
      <c r="J474" s="101"/>
      <c r="K474" s="142"/>
    </row>
    <row r="475" spans="1:11">
      <c r="A475" s="76">
        <f t="shared" si="1"/>
        <v>6</v>
      </c>
      <c r="C475" s="9"/>
      <c r="E475" s="76">
        <f t="shared" si="2"/>
        <v>6</v>
      </c>
      <c r="F475" s="9"/>
      <c r="G475" s="101"/>
      <c r="H475" s="142"/>
      <c r="I475" s="101"/>
      <c r="J475" s="101"/>
      <c r="K475" s="142"/>
    </row>
    <row r="476" spans="1:11" ht="12" customHeight="1">
      <c r="A476" s="76">
        <f>(A475+1)</f>
        <v>7</v>
      </c>
      <c r="C476" s="8"/>
      <c r="E476" s="76">
        <f>(E475+1)</f>
        <v>7</v>
      </c>
      <c r="F476" s="9"/>
      <c r="G476" s="101"/>
      <c r="H476" s="142"/>
      <c r="I476" s="101"/>
      <c r="J476" s="101"/>
      <c r="K476" s="142"/>
    </row>
    <row r="477" spans="1:11" s="80" customFormat="1" ht="12" customHeight="1">
      <c r="A477" s="76">
        <f>(A476+1)</f>
        <v>8</v>
      </c>
      <c r="B477" s="130"/>
      <c r="C477" s="9"/>
      <c r="D477" s="130"/>
      <c r="E477" s="76">
        <f>(E476+1)</f>
        <v>8</v>
      </c>
      <c r="F477" s="9"/>
      <c r="G477" s="101"/>
      <c r="H477" s="142"/>
      <c r="I477" s="101"/>
      <c r="J477" s="101"/>
      <c r="K477" s="142"/>
    </row>
    <row r="478" spans="1:11">
      <c r="A478" s="76">
        <f t="shared" si="1"/>
        <v>9</v>
      </c>
      <c r="C478" s="9"/>
      <c r="E478" s="76">
        <f t="shared" si="2"/>
        <v>9</v>
      </c>
      <c r="F478" s="9"/>
      <c r="G478" s="101"/>
      <c r="H478" s="142"/>
      <c r="I478" s="101"/>
      <c r="J478" s="101"/>
      <c r="K478" s="142"/>
    </row>
    <row r="479" spans="1:11">
      <c r="A479" s="76">
        <f t="shared" si="1"/>
        <v>10</v>
      </c>
      <c r="E479" s="76">
        <f t="shared" si="2"/>
        <v>10</v>
      </c>
      <c r="F479" s="9"/>
      <c r="G479" s="101"/>
      <c r="H479" s="142"/>
      <c r="I479" s="101"/>
      <c r="J479" s="101"/>
      <c r="K479" s="142"/>
    </row>
    <row r="480" spans="1:11">
      <c r="A480" s="76">
        <f t="shared" si="1"/>
        <v>11</v>
      </c>
      <c r="E480" s="76">
        <f t="shared" si="2"/>
        <v>11</v>
      </c>
      <c r="F480" s="9"/>
      <c r="G480" s="101"/>
      <c r="H480" s="142"/>
      <c r="I480" s="101"/>
      <c r="J480" s="101"/>
      <c r="K480" s="142"/>
    </row>
    <row r="481" spans="1:11">
      <c r="A481" s="76">
        <f t="shared" si="1"/>
        <v>12</v>
      </c>
      <c r="E481" s="76">
        <f t="shared" si="2"/>
        <v>12</v>
      </c>
      <c r="F481" s="9"/>
      <c r="G481" s="101"/>
      <c r="H481" s="142"/>
      <c r="I481" s="101"/>
      <c r="J481" s="101"/>
      <c r="K481" s="142"/>
    </row>
    <row r="482" spans="1:11">
      <c r="A482" s="76">
        <f t="shared" si="1"/>
        <v>13</v>
      </c>
      <c r="C482" s="9"/>
      <c r="E482" s="76">
        <f t="shared" si="2"/>
        <v>13</v>
      </c>
      <c r="F482" s="9"/>
      <c r="G482" s="101"/>
      <c r="H482" s="142"/>
      <c r="I482" s="101"/>
      <c r="J482" s="101"/>
      <c r="K482" s="142"/>
    </row>
    <row r="483" spans="1:11">
      <c r="A483" s="76">
        <f t="shared" si="1"/>
        <v>14</v>
      </c>
      <c r="C483" s="9" t="s">
        <v>161</v>
      </c>
      <c r="E483" s="76">
        <f t="shared" si="2"/>
        <v>14</v>
      </c>
      <c r="F483" s="9"/>
      <c r="G483" s="101"/>
      <c r="H483" s="142"/>
      <c r="I483" s="101"/>
      <c r="J483" s="101"/>
      <c r="K483" s="142"/>
    </row>
    <row r="484" spans="1:11">
      <c r="A484" s="76">
        <f t="shared" si="1"/>
        <v>15</v>
      </c>
      <c r="C484" s="9"/>
      <c r="E484" s="76">
        <f t="shared" si="2"/>
        <v>15</v>
      </c>
      <c r="F484" s="9"/>
      <c r="G484" s="101"/>
      <c r="H484" s="142"/>
      <c r="I484" s="101"/>
      <c r="J484" s="101"/>
      <c r="K484" s="142"/>
    </row>
    <row r="485" spans="1:11" ht="20.25" customHeight="1">
      <c r="A485" s="76">
        <f t="shared" si="1"/>
        <v>16</v>
      </c>
      <c r="C485" s="9"/>
      <c r="E485" s="76">
        <f t="shared" si="2"/>
        <v>16</v>
      </c>
      <c r="F485" s="9"/>
      <c r="G485" s="101"/>
      <c r="H485" s="142"/>
      <c r="I485" s="101"/>
      <c r="J485" s="101"/>
      <c r="K485" s="142"/>
    </row>
    <row r="486" spans="1:11">
      <c r="A486" s="76">
        <f t="shared" si="1"/>
        <v>17</v>
      </c>
      <c r="C486" s="9"/>
      <c r="E486" s="76">
        <f t="shared" si="2"/>
        <v>17</v>
      </c>
      <c r="F486" s="9"/>
      <c r="G486" s="101"/>
      <c r="H486" s="142"/>
      <c r="I486" s="101"/>
      <c r="J486" s="101"/>
      <c r="K486" s="142"/>
    </row>
    <row r="487" spans="1:11">
      <c r="A487" s="76">
        <f t="shared" si="1"/>
        <v>18</v>
      </c>
      <c r="C487" s="9"/>
      <c r="E487" s="76">
        <f t="shared" si="2"/>
        <v>18</v>
      </c>
      <c r="F487" s="9"/>
      <c r="G487" s="101"/>
      <c r="H487" s="142"/>
      <c r="I487" s="101"/>
      <c r="J487" s="101"/>
      <c r="K487" s="142"/>
    </row>
    <row r="488" spans="1:11">
      <c r="A488" s="76">
        <f t="shared" si="1"/>
        <v>19</v>
      </c>
      <c r="C488" s="9"/>
      <c r="E488" s="76">
        <f t="shared" si="2"/>
        <v>19</v>
      </c>
      <c r="F488" s="9"/>
      <c r="G488" s="101"/>
      <c r="H488" s="142"/>
      <c r="I488" s="101"/>
      <c r="J488" s="101"/>
      <c r="K488" s="142"/>
    </row>
    <row r="489" spans="1:11" s="35" customFormat="1">
      <c r="A489" s="76">
        <f t="shared" si="1"/>
        <v>20</v>
      </c>
      <c r="B489" s="130"/>
      <c r="C489" s="9"/>
      <c r="D489" s="130"/>
      <c r="E489" s="76">
        <f t="shared" si="2"/>
        <v>20</v>
      </c>
      <c r="F489" s="9"/>
      <c r="G489" s="101"/>
      <c r="H489" s="142"/>
      <c r="I489" s="101"/>
      <c r="J489" s="101"/>
      <c r="K489" s="142"/>
    </row>
    <row r="490" spans="1:11" s="35" customFormat="1">
      <c r="A490" s="76">
        <f t="shared" si="1"/>
        <v>21</v>
      </c>
      <c r="B490" s="130"/>
      <c r="C490" s="9"/>
      <c r="D490" s="130"/>
      <c r="E490" s="76">
        <f t="shared" si="2"/>
        <v>21</v>
      </c>
      <c r="F490" s="9"/>
      <c r="G490" s="101"/>
      <c r="H490" s="142"/>
      <c r="I490" s="101"/>
      <c r="J490" s="101"/>
      <c r="K490" s="142"/>
    </row>
    <row r="491" spans="1:11">
      <c r="A491" s="76">
        <f t="shared" si="1"/>
        <v>22</v>
      </c>
      <c r="C491" s="9"/>
      <c r="E491" s="76">
        <f t="shared" si="2"/>
        <v>22</v>
      </c>
      <c r="F491" s="9"/>
      <c r="G491" s="101"/>
      <c r="H491" s="142"/>
      <c r="I491" s="101"/>
      <c r="J491" s="101"/>
      <c r="K491" s="142"/>
    </row>
    <row r="492" spans="1:11">
      <c r="A492" s="76">
        <f t="shared" si="1"/>
        <v>23</v>
      </c>
      <c r="C492" s="9"/>
      <c r="E492" s="76">
        <f t="shared" si="2"/>
        <v>23</v>
      </c>
      <c r="F492" s="9"/>
      <c r="G492" s="101"/>
      <c r="H492" s="142"/>
      <c r="I492" s="101"/>
      <c r="J492" s="101"/>
      <c r="K492" s="142"/>
    </row>
    <row r="493" spans="1:11">
      <c r="A493" s="76">
        <f t="shared" si="1"/>
        <v>24</v>
      </c>
      <c r="C493" s="9"/>
      <c r="E493" s="76">
        <f t="shared" si="2"/>
        <v>24</v>
      </c>
      <c r="F493" s="9"/>
      <c r="G493" s="101"/>
      <c r="H493" s="142"/>
      <c r="I493" s="101"/>
      <c r="J493" s="101"/>
      <c r="K493" s="142"/>
    </row>
    <row r="494" spans="1:11">
      <c r="A494" s="77"/>
      <c r="E494" s="77"/>
      <c r="F494" s="69" t="s">
        <v>6</v>
      </c>
      <c r="G494" s="19" t="s">
        <v>6</v>
      </c>
      <c r="H494" s="20"/>
      <c r="I494" s="69"/>
      <c r="J494" s="19"/>
      <c r="K494" s="20"/>
    </row>
    <row r="495" spans="1:11">
      <c r="A495" s="76">
        <f>(A493+1)</f>
        <v>25</v>
      </c>
      <c r="C495" s="8" t="s">
        <v>162</v>
      </c>
      <c r="E495" s="76">
        <f>(E493+1)</f>
        <v>25</v>
      </c>
      <c r="G495" s="102"/>
      <c r="H495" s="103">
        <f>SUM(H470:H493)</f>
        <v>0</v>
      </c>
      <c r="I495" s="103"/>
      <c r="J495" s="102"/>
      <c r="K495" s="103">
        <f>SUM(K470:K493)</f>
        <v>0</v>
      </c>
    </row>
    <row r="496" spans="1:11">
      <c r="A496" s="76"/>
      <c r="C496" s="8"/>
      <c r="E496" s="76"/>
      <c r="F496" s="69" t="s">
        <v>6</v>
      </c>
      <c r="G496" s="19" t="s">
        <v>6</v>
      </c>
      <c r="H496" s="20"/>
      <c r="I496" s="69"/>
      <c r="J496" s="19"/>
      <c r="K496" s="20"/>
    </row>
    <row r="497" spans="1:11">
      <c r="E497" s="34"/>
    </row>
    <row r="498" spans="1:11">
      <c r="E498" s="34"/>
    </row>
    <row r="500" spans="1:11">
      <c r="E500" s="34"/>
      <c r="G500" s="13"/>
      <c r="H500" s="39"/>
      <c r="J500" s="13"/>
      <c r="K500" s="39"/>
    </row>
    <row r="501" spans="1:11">
      <c r="A501" s="15" t="str">
        <f>$A$83</f>
        <v xml:space="preserve">Institution No.:  </v>
      </c>
      <c r="B501" s="35"/>
      <c r="C501" s="35"/>
      <c r="D501" s="35"/>
      <c r="E501" s="36"/>
      <c r="F501" s="35"/>
      <c r="G501" s="37"/>
      <c r="H501" s="38"/>
      <c r="I501" s="35"/>
      <c r="J501" s="37"/>
      <c r="K501" s="14" t="s">
        <v>163</v>
      </c>
    </row>
    <row r="502" spans="1:11">
      <c r="A502" s="257" t="s">
        <v>164</v>
      </c>
      <c r="B502" s="257"/>
      <c r="C502" s="257"/>
      <c r="D502" s="257"/>
      <c r="E502" s="257"/>
      <c r="F502" s="257"/>
      <c r="G502" s="257"/>
      <c r="H502" s="257"/>
      <c r="I502" s="257"/>
      <c r="J502" s="257"/>
      <c r="K502" s="257"/>
    </row>
    <row r="503" spans="1:11">
      <c r="A503" s="15" t="str">
        <f>$A$42</f>
        <v xml:space="preserve">NAME: </v>
      </c>
      <c r="C503" s="130" t="str">
        <f>$D$20</f>
        <v>University of Colorado</v>
      </c>
      <c r="G503" s="78"/>
      <c r="H503" s="39"/>
      <c r="J503" s="13"/>
      <c r="K503" s="17" t="str">
        <f>$K$3</f>
        <v>Due Date: October 08, 2018</v>
      </c>
    </row>
    <row r="504" spans="1:11" ht="12.75" customHeight="1">
      <c r="A504" s="18" t="s">
        <v>6</v>
      </c>
      <c r="B504" s="18" t="s">
        <v>6</v>
      </c>
      <c r="C504" s="18" t="s">
        <v>6</v>
      </c>
      <c r="D504" s="18" t="s">
        <v>6</v>
      </c>
      <c r="E504" s="18" t="s">
        <v>6</v>
      </c>
      <c r="F504" s="18" t="s">
        <v>6</v>
      </c>
      <c r="G504" s="19" t="s">
        <v>6</v>
      </c>
      <c r="H504" s="20" t="s">
        <v>6</v>
      </c>
      <c r="I504" s="18" t="s">
        <v>6</v>
      </c>
      <c r="J504" s="19" t="s">
        <v>6</v>
      </c>
      <c r="K504" s="20" t="s">
        <v>6</v>
      </c>
    </row>
    <row r="505" spans="1:11">
      <c r="A505" s="21" t="s">
        <v>7</v>
      </c>
      <c r="E505" s="21" t="s">
        <v>7</v>
      </c>
      <c r="F505" s="22"/>
      <c r="G505" s="23"/>
      <c r="H505" s="24" t="str">
        <f>H467</f>
        <v>2017-18</v>
      </c>
      <c r="I505" s="22"/>
      <c r="J505" s="23"/>
      <c r="K505" s="24" t="str">
        <f>K467</f>
        <v>2018-19</v>
      </c>
    </row>
    <row r="506" spans="1:11">
      <c r="A506" s="21" t="s">
        <v>9</v>
      </c>
      <c r="C506" s="25" t="s">
        <v>51</v>
      </c>
      <c r="E506" s="21" t="s">
        <v>9</v>
      </c>
      <c r="F506" s="22"/>
      <c r="G506" s="23" t="s">
        <v>11</v>
      </c>
      <c r="H506" s="24" t="s">
        <v>12</v>
      </c>
      <c r="I506" s="22"/>
      <c r="J506" s="23" t="s">
        <v>11</v>
      </c>
      <c r="K506" s="24" t="s">
        <v>13</v>
      </c>
    </row>
    <row r="507" spans="1:11">
      <c r="A507" s="18" t="s">
        <v>6</v>
      </c>
      <c r="B507" s="18" t="s">
        <v>6</v>
      </c>
      <c r="C507" s="18" t="s">
        <v>6</v>
      </c>
      <c r="D507" s="18" t="s">
        <v>6</v>
      </c>
      <c r="E507" s="18" t="s">
        <v>6</v>
      </c>
      <c r="F507" s="18" t="s">
        <v>6</v>
      </c>
      <c r="G507" s="19" t="s">
        <v>6</v>
      </c>
      <c r="H507" s="20" t="s">
        <v>6</v>
      </c>
      <c r="I507" s="18" t="s">
        <v>6</v>
      </c>
      <c r="J507" s="19" t="s">
        <v>6</v>
      </c>
      <c r="K507" s="20" t="s">
        <v>6</v>
      </c>
    </row>
    <row r="508" spans="1:11">
      <c r="A508" s="7">
        <v>1</v>
      </c>
      <c r="B508" s="18"/>
      <c r="C508" s="8" t="s">
        <v>165</v>
      </c>
      <c r="D508" s="18"/>
      <c r="E508" s="7">
        <v>1</v>
      </c>
      <c r="F508" s="18"/>
      <c r="G508" s="143">
        <v>0</v>
      </c>
      <c r="H508" s="143">
        <v>0</v>
      </c>
      <c r="I508" s="104"/>
      <c r="J508" s="143">
        <v>0</v>
      </c>
      <c r="K508" s="143">
        <v>0</v>
      </c>
    </row>
    <row r="509" spans="1:11">
      <c r="A509" s="7">
        <v>2</v>
      </c>
      <c r="B509" s="18"/>
      <c r="C509" s="8" t="s">
        <v>166</v>
      </c>
      <c r="D509" s="18"/>
      <c r="E509" s="7">
        <v>2</v>
      </c>
      <c r="F509" s="18"/>
      <c r="G509" s="19"/>
      <c r="H509" s="143">
        <v>0</v>
      </c>
      <c r="I509" s="18"/>
      <c r="J509" s="19"/>
      <c r="K509" s="144">
        <v>0</v>
      </c>
    </row>
    <row r="510" spans="1:11">
      <c r="A510" s="7">
        <v>3</v>
      </c>
      <c r="C510" s="8" t="s">
        <v>167</v>
      </c>
      <c r="E510" s="7">
        <v>3</v>
      </c>
      <c r="F510" s="9"/>
      <c r="G510" s="143">
        <v>0</v>
      </c>
      <c r="H510" s="145">
        <v>0</v>
      </c>
      <c r="I510" s="105"/>
      <c r="J510" s="160">
        <v>0</v>
      </c>
      <c r="K510" s="145">
        <v>0</v>
      </c>
    </row>
    <row r="511" spans="1:11">
      <c r="A511" s="7">
        <v>4</v>
      </c>
      <c r="C511" s="8" t="s">
        <v>168</v>
      </c>
      <c r="E511" s="7">
        <v>4</v>
      </c>
      <c r="F511" s="9"/>
      <c r="G511" s="104"/>
      <c r="H511" s="145">
        <v>0</v>
      </c>
      <c r="I511" s="105"/>
      <c r="J511" s="104"/>
      <c r="K511" s="145">
        <v>0</v>
      </c>
    </row>
    <row r="512" spans="1:11">
      <c r="A512" s="7">
        <v>5</v>
      </c>
      <c r="C512" s="8" t="s">
        <v>169</v>
      </c>
      <c r="E512" s="7">
        <v>5</v>
      </c>
      <c r="F512" s="9"/>
      <c r="G512" s="104">
        <f>G508+G510</f>
        <v>0</v>
      </c>
      <c r="H512" s="104">
        <f>SUM(H508:H511)</f>
        <v>0</v>
      </c>
      <c r="I512" s="105"/>
      <c r="J512" s="104">
        <f>SUM(J508:J511)</f>
        <v>0</v>
      </c>
      <c r="K512" s="104">
        <f>SUM(K508:K511)</f>
        <v>0</v>
      </c>
    </row>
    <row r="513" spans="1:11">
      <c r="A513" s="7">
        <v>6</v>
      </c>
      <c r="C513" s="8" t="s">
        <v>170</v>
      </c>
      <c r="E513" s="7">
        <v>6</v>
      </c>
      <c r="F513" s="9"/>
      <c r="G513" s="143">
        <v>0</v>
      </c>
      <c r="H513" s="145">
        <v>0</v>
      </c>
      <c r="I513" s="105"/>
      <c r="J513" s="104"/>
      <c r="K513" s="105"/>
    </row>
    <row r="514" spans="1:11">
      <c r="A514" s="7">
        <v>7</v>
      </c>
      <c r="C514" s="8" t="s">
        <v>171</v>
      </c>
      <c r="E514" s="7">
        <v>7</v>
      </c>
      <c r="F514" s="9"/>
      <c r="G514" s="104"/>
      <c r="H514" s="145"/>
      <c r="I514" s="105"/>
      <c r="J514" s="104"/>
      <c r="K514" s="105"/>
    </row>
    <row r="515" spans="1:11" ht="12" customHeight="1">
      <c r="A515" s="7">
        <v>8</v>
      </c>
      <c r="C515" s="8" t="s">
        <v>172</v>
      </c>
      <c r="E515" s="7">
        <v>8</v>
      </c>
      <c r="F515" s="9"/>
      <c r="G515" s="104">
        <f>G512+G513+G514</f>
        <v>0</v>
      </c>
      <c r="H515" s="104">
        <f>H512+H513+H514</f>
        <v>0</v>
      </c>
      <c r="I515" s="104"/>
      <c r="J515" s="104">
        <f>J512+J513+J514</f>
        <v>0</v>
      </c>
      <c r="K515" s="104">
        <f>K512+K513+K514</f>
        <v>0</v>
      </c>
    </row>
    <row r="516" spans="1:11" s="80" customFormat="1" ht="12" customHeight="1">
      <c r="A516" s="7">
        <v>9</v>
      </c>
      <c r="B516" s="130"/>
      <c r="C516" s="130"/>
      <c r="D516" s="130"/>
      <c r="E516" s="7">
        <v>9</v>
      </c>
      <c r="F516" s="9"/>
      <c r="G516" s="104"/>
      <c r="H516" s="105"/>
      <c r="I516" s="103"/>
      <c r="J516" s="104"/>
      <c r="K516" s="105"/>
    </row>
    <row r="517" spans="1:11">
      <c r="A517" s="7">
        <v>10</v>
      </c>
      <c r="C517" s="8" t="s">
        <v>173</v>
      </c>
      <c r="E517" s="7">
        <v>10</v>
      </c>
      <c r="F517" s="9"/>
      <c r="G517" s="143">
        <v>0</v>
      </c>
      <c r="H517" s="145">
        <v>0</v>
      </c>
      <c r="I517" s="105"/>
      <c r="J517" s="143">
        <v>0</v>
      </c>
      <c r="K517" s="145">
        <v>0</v>
      </c>
    </row>
    <row r="518" spans="1:11">
      <c r="A518" s="7">
        <v>11</v>
      </c>
      <c r="C518" s="8" t="s">
        <v>174</v>
      </c>
      <c r="E518" s="7">
        <v>11</v>
      </c>
      <c r="F518" s="9"/>
      <c r="G518" s="143">
        <v>0</v>
      </c>
      <c r="H518" s="145">
        <v>0</v>
      </c>
      <c r="I518" s="105"/>
      <c r="J518" s="143">
        <v>0</v>
      </c>
      <c r="K518" s="145">
        <v>0</v>
      </c>
    </row>
    <row r="519" spans="1:11">
      <c r="A519" s="7">
        <v>12</v>
      </c>
      <c r="C519" s="8" t="s">
        <v>175</v>
      </c>
      <c r="E519" s="7">
        <v>12</v>
      </c>
      <c r="F519" s="9"/>
      <c r="G519" s="104"/>
      <c r="H519" s="145">
        <v>0</v>
      </c>
      <c r="I519" s="105"/>
      <c r="J519" s="104"/>
      <c r="K519" s="145">
        <v>0</v>
      </c>
    </row>
    <row r="520" spans="1:11">
      <c r="A520" s="7">
        <v>13</v>
      </c>
      <c r="C520" s="8" t="s">
        <v>176</v>
      </c>
      <c r="E520" s="7">
        <v>13</v>
      </c>
      <c r="F520" s="9"/>
      <c r="G520" s="104">
        <f>SUM(G517:G519)</f>
        <v>0</v>
      </c>
      <c r="H520" s="105">
        <f>SUM(H517:H519)</f>
        <v>0</v>
      </c>
      <c r="I520" s="102"/>
      <c r="J520" s="104">
        <f>SUM(J517:J519)</f>
        <v>0</v>
      </c>
      <c r="K520" s="105">
        <f>SUM(K517:K519)</f>
        <v>0</v>
      </c>
    </row>
    <row r="521" spans="1:11">
      <c r="A521" s="7">
        <v>14</v>
      </c>
      <c r="E521" s="7">
        <v>14</v>
      </c>
      <c r="F521" s="9"/>
      <c r="G521" s="106"/>
      <c r="H521" s="105"/>
      <c r="I521" s="103"/>
      <c r="J521" s="106"/>
      <c r="K521" s="105"/>
    </row>
    <row r="522" spans="1:11">
      <c r="A522" s="7">
        <v>15</v>
      </c>
      <c r="C522" s="8" t="s">
        <v>177</v>
      </c>
      <c r="E522" s="7">
        <v>15</v>
      </c>
      <c r="G522" s="107">
        <f>SUM(G515+G520)</f>
        <v>0</v>
      </c>
      <c r="H522" s="103">
        <f>SUM(H515+H520)</f>
        <v>0</v>
      </c>
      <c r="I522" s="103"/>
      <c r="J522" s="107">
        <f>SUM(J515+J520)</f>
        <v>0</v>
      </c>
      <c r="K522" s="103">
        <f>SUM(K515+K520)</f>
        <v>0</v>
      </c>
    </row>
    <row r="523" spans="1:11">
      <c r="A523" s="7">
        <v>16</v>
      </c>
      <c r="E523" s="7">
        <v>16</v>
      </c>
      <c r="G523" s="107"/>
      <c r="H523" s="103"/>
      <c r="I523" s="103"/>
      <c r="J523" s="107"/>
      <c r="K523" s="103"/>
    </row>
    <row r="524" spans="1:11">
      <c r="A524" s="7">
        <v>17</v>
      </c>
      <c r="C524" s="8" t="s">
        <v>178</v>
      </c>
      <c r="E524" s="7">
        <v>17</v>
      </c>
      <c r="F524" s="9"/>
      <c r="G524" s="104"/>
      <c r="H524" s="145">
        <v>0</v>
      </c>
      <c r="I524" s="105"/>
      <c r="J524" s="104"/>
      <c r="K524" s="145">
        <v>0</v>
      </c>
    </row>
    <row r="525" spans="1:11">
      <c r="A525" s="7">
        <v>18</v>
      </c>
      <c r="E525" s="7">
        <v>18</v>
      </c>
      <c r="F525" s="9"/>
      <c r="G525" s="104"/>
      <c r="H525" s="105"/>
      <c r="I525" s="105"/>
      <c r="J525" s="104"/>
      <c r="K525" s="105"/>
    </row>
    <row r="526" spans="1:11" s="35" customFormat="1">
      <c r="A526" s="7">
        <v>19</v>
      </c>
      <c r="B526" s="130"/>
      <c r="C526" s="8" t="s">
        <v>179</v>
      </c>
      <c r="D526" s="130"/>
      <c r="E526" s="7">
        <v>19</v>
      </c>
      <c r="F526" s="9"/>
      <c r="G526" s="104"/>
      <c r="H526" s="145">
        <v>0</v>
      </c>
      <c r="I526" s="105"/>
      <c r="J526" s="104"/>
      <c r="K526" s="145"/>
    </row>
    <row r="527" spans="1:11" s="35" customFormat="1">
      <c r="A527" s="7">
        <v>20</v>
      </c>
      <c r="B527" s="130"/>
      <c r="C527" s="79" t="s">
        <v>180</v>
      </c>
      <c r="D527" s="130"/>
      <c r="E527" s="7">
        <v>20</v>
      </c>
      <c r="F527" s="9"/>
      <c r="G527" s="104"/>
      <c r="H527" s="145">
        <v>0</v>
      </c>
      <c r="I527" s="105"/>
      <c r="J527" s="104"/>
      <c r="K527" s="145">
        <v>0</v>
      </c>
    </row>
    <row r="528" spans="1:11">
      <c r="A528" s="7">
        <v>21</v>
      </c>
      <c r="C528" s="79"/>
      <c r="E528" s="7">
        <v>21</v>
      </c>
      <c r="F528" s="9"/>
      <c r="G528" s="104"/>
      <c r="H528" s="105"/>
      <c r="I528" s="105"/>
      <c r="J528" s="104"/>
      <c r="K528" s="105"/>
    </row>
    <row r="529" spans="1:13">
      <c r="A529" s="7">
        <v>22</v>
      </c>
      <c r="C529" s="8"/>
      <c r="E529" s="7">
        <v>22</v>
      </c>
      <c r="G529" s="104"/>
      <c r="H529" s="105"/>
      <c r="I529" s="105"/>
      <c r="J529" s="104"/>
      <c r="K529" s="105"/>
    </row>
    <row r="530" spans="1:13">
      <c r="A530" s="7">
        <v>23</v>
      </c>
      <c r="C530" s="8" t="s">
        <v>181</v>
      </c>
      <c r="E530" s="7">
        <v>23</v>
      </c>
      <c r="G530" s="104"/>
      <c r="H530" s="145">
        <v>0</v>
      </c>
      <c r="I530" s="105"/>
      <c r="J530" s="104"/>
      <c r="K530" s="145">
        <v>0</v>
      </c>
    </row>
    <row r="531" spans="1:13">
      <c r="A531" s="7">
        <v>24</v>
      </c>
      <c r="C531" s="8"/>
      <c r="E531" s="7">
        <v>24</v>
      </c>
      <c r="G531" s="104"/>
      <c r="H531" s="105"/>
      <c r="I531" s="105"/>
      <c r="J531" s="104"/>
      <c r="K531" s="105"/>
    </row>
    <row r="532" spans="1:13">
      <c r="A532" s="7"/>
      <c r="E532" s="7"/>
      <c r="F532" s="69" t="s">
        <v>6</v>
      </c>
      <c r="G532" s="81"/>
      <c r="H532" s="20"/>
      <c r="I532" s="69"/>
      <c r="J532" s="81"/>
      <c r="K532" s="20"/>
    </row>
    <row r="533" spans="1:13">
      <c r="A533" s="7">
        <v>25</v>
      </c>
      <c r="C533" s="8" t="s">
        <v>182</v>
      </c>
      <c r="E533" s="7">
        <v>25</v>
      </c>
      <c r="G533" s="103">
        <f>SUM(G522:G531)</f>
        <v>0</v>
      </c>
      <c r="H533" s="103">
        <f>SUM(H522:H531)</f>
        <v>0</v>
      </c>
      <c r="I533" s="108"/>
      <c r="J533" s="103">
        <f>SUM(J522:J531)</f>
        <v>0</v>
      </c>
      <c r="K533" s="103">
        <f>SUM(K522:K531)</f>
        <v>0</v>
      </c>
    </row>
    <row r="534" spans="1:13">
      <c r="F534" s="69" t="s">
        <v>6</v>
      </c>
      <c r="G534" s="19"/>
      <c r="H534" s="20"/>
      <c r="I534" s="69"/>
      <c r="J534" s="19"/>
      <c r="K534" s="20"/>
    </row>
    <row r="535" spans="1:13">
      <c r="F535" s="69"/>
      <c r="G535" s="19"/>
      <c r="H535" s="20"/>
      <c r="I535" s="69"/>
      <c r="J535" s="19"/>
      <c r="K535" s="20"/>
    </row>
    <row r="536" spans="1:13" ht="15.75">
      <c r="C536" s="82"/>
      <c r="D536" s="82"/>
      <c r="E536" s="82"/>
      <c r="F536" s="69"/>
      <c r="G536" s="19"/>
      <c r="H536" s="20"/>
      <c r="I536" s="69"/>
      <c r="J536" s="19"/>
      <c r="K536" s="20"/>
    </row>
    <row r="537" spans="1:13">
      <c r="C537" s="130" t="s">
        <v>49</v>
      </c>
      <c r="F537" s="69"/>
      <c r="G537" s="19"/>
      <c r="H537" s="20"/>
      <c r="I537" s="69"/>
      <c r="J537" s="19"/>
      <c r="K537" s="20"/>
    </row>
    <row r="538" spans="1:13">
      <c r="A538" s="8"/>
    </row>
    <row r="539" spans="1:13">
      <c r="E539" s="34"/>
      <c r="G539" s="13"/>
      <c r="H539" s="39"/>
      <c r="J539" s="13"/>
      <c r="K539" s="39"/>
    </row>
    <row r="540" spans="1:13">
      <c r="A540" s="15" t="str">
        <f>$A$83</f>
        <v xml:space="preserve">Institution No.:  </v>
      </c>
      <c r="B540" s="35"/>
      <c r="C540" s="35"/>
      <c r="D540" s="35"/>
      <c r="E540" s="36"/>
      <c r="F540" s="35"/>
      <c r="G540" s="37"/>
      <c r="H540" s="38"/>
      <c r="I540" s="35"/>
      <c r="J540" s="37"/>
      <c r="K540" s="14" t="s">
        <v>183</v>
      </c>
    </row>
    <row r="541" spans="1:13">
      <c r="A541" s="257" t="s">
        <v>184</v>
      </c>
      <c r="B541" s="257"/>
      <c r="C541" s="257"/>
      <c r="D541" s="257"/>
      <c r="E541" s="257"/>
      <c r="F541" s="257"/>
      <c r="G541" s="257"/>
      <c r="H541" s="257"/>
      <c r="I541" s="257"/>
      <c r="J541" s="257"/>
      <c r="K541" s="257"/>
      <c r="M541" s="130" t="s">
        <v>38</v>
      </c>
    </row>
    <row r="542" spans="1:13">
      <c r="A542" s="15" t="str">
        <f>$A$42</f>
        <v xml:space="preserve">NAME: </v>
      </c>
      <c r="C542" s="130" t="str">
        <f>$D$20</f>
        <v>University of Colorado</v>
      </c>
      <c r="G542" s="78"/>
      <c r="H542" s="39"/>
      <c r="J542" s="13"/>
      <c r="K542" s="17" t="str">
        <f>$K$3</f>
        <v>Due Date: October 08, 2018</v>
      </c>
    </row>
    <row r="543" spans="1:13">
      <c r="A543" s="18" t="s">
        <v>6</v>
      </c>
      <c r="B543" s="18" t="s">
        <v>6</v>
      </c>
      <c r="C543" s="18" t="s">
        <v>6</v>
      </c>
      <c r="D543" s="18" t="s">
        <v>6</v>
      </c>
      <c r="E543" s="18" t="s">
        <v>6</v>
      </c>
      <c r="F543" s="18" t="s">
        <v>6</v>
      </c>
      <c r="G543" s="19" t="s">
        <v>6</v>
      </c>
      <c r="H543" s="20" t="s">
        <v>6</v>
      </c>
      <c r="I543" s="18" t="s">
        <v>6</v>
      </c>
      <c r="J543" s="19" t="s">
        <v>6</v>
      </c>
      <c r="K543" s="20" t="s">
        <v>6</v>
      </c>
    </row>
    <row r="544" spans="1:13">
      <c r="A544" s="21" t="s">
        <v>7</v>
      </c>
      <c r="E544" s="21" t="s">
        <v>7</v>
      </c>
      <c r="F544" s="22"/>
      <c r="G544" s="23"/>
      <c r="H544" s="24" t="str">
        <f>H505</f>
        <v>2017-18</v>
      </c>
      <c r="I544" s="22"/>
      <c r="J544" s="23"/>
      <c r="K544" s="24" t="str">
        <f>K505</f>
        <v>2018-19</v>
      </c>
    </row>
    <row r="545" spans="1:11">
      <c r="A545" s="21" t="s">
        <v>9</v>
      </c>
      <c r="C545" s="25" t="s">
        <v>51</v>
      </c>
      <c r="E545" s="21" t="s">
        <v>9</v>
      </c>
      <c r="F545" s="22"/>
      <c r="G545" s="23" t="s">
        <v>11</v>
      </c>
      <c r="H545" s="24" t="s">
        <v>12</v>
      </c>
      <c r="I545" s="22"/>
      <c r="J545" s="23" t="s">
        <v>11</v>
      </c>
      <c r="K545" s="24" t="s">
        <v>13</v>
      </c>
    </row>
    <row r="546" spans="1:11">
      <c r="A546" s="18" t="s">
        <v>6</v>
      </c>
      <c r="B546" s="18" t="s">
        <v>6</v>
      </c>
      <c r="C546" s="18" t="s">
        <v>6</v>
      </c>
      <c r="D546" s="18" t="s">
        <v>6</v>
      </c>
      <c r="E546" s="18" t="s">
        <v>6</v>
      </c>
      <c r="F546" s="18" t="s">
        <v>6</v>
      </c>
      <c r="G546" s="19" t="s">
        <v>6</v>
      </c>
      <c r="H546" s="20" t="s">
        <v>6</v>
      </c>
      <c r="I546" s="18" t="s">
        <v>6</v>
      </c>
      <c r="J546" s="19" t="s">
        <v>6</v>
      </c>
      <c r="K546" s="20" t="s">
        <v>6</v>
      </c>
    </row>
    <row r="547" spans="1:11">
      <c r="A547" s="7">
        <v>1</v>
      </c>
      <c r="B547" s="18"/>
      <c r="C547" s="8" t="s">
        <v>165</v>
      </c>
      <c r="D547" s="18"/>
      <c r="E547" s="7">
        <v>1</v>
      </c>
      <c r="F547" s="18"/>
      <c r="G547" s="143">
        <v>0</v>
      </c>
      <c r="H547" s="143">
        <v>0</v>
      </c>
      <c r="I547" s="18"/>
      <c r="J547" s="143">
        <v>0</v>
      </c>
      <c r="K547" s="144">
        <v>0</v>
      </c>
    </row>
    <row r="548" spans="1:11">
      <c r="A548" s="7">
        <v>2</v>
      </c>
      <c r="B548" s="18"/>
      <c r="C548" s="8" t="s">
        <v>166</v>
      </c>
      <c r="D548" s="18"/>
      <c r="E548" s="7">
        <v>2</v>
      </c>
      <c r="F548" s="18"/>
      <c r="G548" s="104"/>
      <c r="H548" s="143">
        <v>0</v>
      </c>
      <c r="I548" s="104"/>
      <c r="J548" s="104"/>
      <c r="K548" s="144">
        <v>0</v>
      </c>
    </row>
    <row r="549" spans="1:11">
      <c r="A549" s="7">
        <v>3</v>
      </c>
      <c r="C549" s="8" t="s">
        <v>167</v>
      </c>
      <c r="E549" s="7">
        <v>3</v>
      </c>
      <c r="F549" s="9"/>
      <c r="G549" s="143"/>
      <c r="H549" s="145">
        <v>0</v>
      </c>
      <c r="I549" s="105"/>
      <c r="J549" s="143">
        <v>0</v>
      </c>
      <c r="K549" s="145"/>
    </row>
    <row r="550" spans="1:11">
      <c r="A550" s="7">
        <v>4</v>
      </c>
      <c r="C550" s="8" t="s">
        <v>168</v>
      </c>
      <c r="E550" s="7">
        <v>4</v>
      </c>
      <c r="F550" s="9"/>
      <c r="G550" s="104"/>
      <c r="H550" s="145">
        <v>0</v>
      </c>
      <c r="I550" s="105"/>
      <c r="J550" s="104"/>
      <c r="K550" s="145"/>
    </row>
    <row r="551" spans="1:11">
      <c r="A551" s="7">
        <v>5</v>
      </c>
      <c r="C551" s="8" t="s">
        <v>169</v>
      </c>
      <c r="E551" s="7">
        <v>5</v>
      </c>
      <c r="F551" s="9"/>
      <c r="G551" s="104">
        <f>SUM(G547:G550)</f>
        <v>0</v>
      </c>
      <c r="H551" s="104">
        <f>SUM(H547:H550)</f>
        <v>0</v>
      </c>
      <c r="I551" s="105"/>
      <c r="J551" s="104">
        <f>SUM(J547:J550)</f>
        <v>0</v>
      </c>
      <c r="K551" s="104">
        <f>SUM(K547:K550)</f>
        <v>0</v>
      </c>
    </row>
    <row r="552" spans="1:11">
      <c r="A552" s="7">
        <v>6</v>
      </c>
      <c r="C552" s="8" t="s">
        <v>170</v>
      </c>
      <c r="E552" s="7">
        <v>6</v>
      </c>
      <c r="F552" s="9"/>
      <c r="G552" s="104"/>
      <c r="H552" s="105"/>
      <c r="I552" s="105"/>
      <c r="J552" s="104"/>
      <c r="K552" s="105"/>
    </row>
    <row r="553" spans="1:11">
      <c r="A553" s="7">
        <v>7</v>
      </c>
      <c r="C553" s="8" t="s">
        <v>171</v>
      </c>
      <c r="E553" s="7">
        <v>7</v>
      </c>
      <c r="F553" s="9"/>
      <c r="G553" s="104"/>
      <c r="H553" s="105"/>
      <c r="I553" s="105"/>
      <c r="J553" s="104"/>
      <c r="K553" s="105"/>
    </row>
    <row r="554" spans="1:11">
      <c r="A554" s="7">
        <v>8</v>
      </c>
      <c r="C554" s="8" t="s">
        <v>185</v>
      </c>
      <c r="E554" s="7">
        <v>8</v>
      </c>
      <c r="F554" s="9"/>
      <c r="G554" s="104">
        <f>G551+G552+G553</f>
        <v>0</v>
      </c>
      <c r="H554" s="104">
        <f>H551+H552+H553</f>
        <v>0</v>
      </c>
      <c r="I554" s="104"/>
      <c r="J554" s="104">
        <f>J551+J552+J553</f>
        <v>0</v>
      </c>
      <c r="K554" s="104">
        <f>K551+K552+K553</f>
        <v>0</v>
      </c>
    </row>
    <row r="555" spans="1:11">
      <c r="A555" s="7">
        <v>9</v>
      </c>
      <c r="E555" s="7">
        <v>9</v>
      </c>
      <c r="F555" s="9"/>
      <c r="G555" s="104"/>
      <c r="H555" s="105"/>
      <c r="I555" s="103"/>
      <c r="J555" s="104"/>
      <c r="K555" s="105"/>
    </row>
    <row r="556" spans="1:11">
      <c r="A556" s="7">
        <v>10</v>
      </c>
      <c r="C556" s="8" t="s">
        <v>173</v>
      </c>
      <c r="E556" s="7">
        <v>10</v>
      </c>
      <c r="F556" s="9"/>
      <c r="G556" s="143">
        <v>0</v>
      </c>
      <c r="H556" s="145">
        <v>0</v>
      </c>
      <c r="I556" s="105"/>
      <c r="J556" s="143">
        <v>0</v>
      </c>
      <c r="K556" s="145">
        <v>0</v>
      </c>
    </row>
    <row r="557" spans="1:11">
      <c r="A557" s="7">
        <v>11</v>
      </c>
      <c r="C557" s="8" t="s">
        <v>174</v>
      </c>
      <c r="E557" s="7">
        <v>11</v>
      </c>
      <c r="F557" s="9"/>
      <c r="G557" s="143">
        <v>0</v>
      </c>
      <c r="H557" s="145">
        <v>0</v>
      </c>
      <c r="I557" s="105"/>
      <c r="J557" s="143">
        <v>0</v>
      </c>
      <c r="K557" s="145"/>
    </row>
    <row r="558" spans="1:11">
      <c r="A558" s="7">
        <v>12</v>
      </c>
      <c r="C558" s="8" t="s">
        <v>175</v>
      </c>
      <c r="E558" s="7">
        <v>12</v>
      </c>
      <c r="F558" s="9"/>
      <c r="G558" s="104"/>
      <c r="H558" s="145">
        <v>0</v>
      </c>
      <c r="I558" s="105"/>
      <c r="J558" s="104"/>
      <c r="K558" s="145"/>
    </row>
    <row r="559" spans="1:11">
      <c r="A559" s="7">
        <v>13</v>
      </c>
      <c r="C559" s="8" t="s">
        <v>186</v>
      </c>
      <c r="E559" s="7">
        <v>13</v>
      </c>
      <c r="F559" s="9"/>
      <c r="G559" s="104">
        <f>SUM(G556:G558)</f>
        <v>0</v>
      </c>
      <c r="H559" s="105">
        <f>SUM(H556:H558)</f>
        <v>0</v>
      </c>
      <c r="I559" s="102"/>
      <c r="J559" s="104">
        <f>SUM(J556:J558)</f>
        <v>0</v>
      </c>
      <c r="K559" s="105">
        <f>SUM(K556:K558)</f>
        <v>0</v>
      </c>
    </row>
    <row r="560" spans="1:11">
      <c r="A560" s="7">
        <v>14</v>
      </c>
      <c r="E560" s="7">
        <v>14</v>
      </c>
      <c r="F560" s="9"/>
      <c r="G560" s="106"/>
      <c r="H560" s="105"/>
      <c r="I560" s="103"/>
      <c r="J560" s="106"/>
      <c r="K560" s="105"/>
    </row>
    <row r="561" spans="1:11">
      <c r="A561" s="7">
        <v>15</v>
      </c>
      <c r="C561" s="8" t="s">
        <v>177</v>
      </c>
      <c r="E561" s="7">
        <v>15</v>
      </c>
      <c r="G561" s="107">
        <f>SUM(G554+G559)</f>
        <v>0</v>
      </c>
      <c r="H561" s="103">
        <f>SUM(H554+H559)</f>
        <v>0</v>
      </c>
      <c r="I561" s="103"/>
      <c r="J561" s="107">
        <f>SUM(J554+J559)</f>
        <v>0</v>
      </c>
      <c r="K561" s="103">
        <f>SUM(K554+K559)</f>
        <v>0</v>
      </c>
    </row>
    <row r="562" spans="1:11">
      <c r="A562" s="7">
        <v>16</v>
      </c>
      <c r="E562" s="7">
        <v>16</v>
      </c>
      <c r="G562" s="107"/>
      <c r="H562" s="103"/>
      <c r="I562" s="103"/>
      <c r="J562" s="107"/>
      <c r="K562" s="103"/>
    </row>
    <row r="563" spans="1:11" s="35" customFormat="1">
      <c r="A563" s="7">
        <v>17</v>
      </c>
      <c r="B563" s="130"/>
      <c r="C563" s="8" t="s">
        <v>178</v>
      </c>
      <c r="D563" s="130"/>
      <c r="E563" s="7">
        <v>17</v>
      </c>
      <c r="F563" s="9"/>
      <c r="G563" s="104"/>
      <c r="H563" s="145">
        <v>0</v>
      </c>
      <c r="I563" s="105"/>
      <c r="J563" s="104"/>
      <c r="K563" s="145"/>
    </row>
    <row r="564" spans="1:11" s="35" customFormat="1">
      <c r="A564" s="7">
        <v>18</v>
      </c>
      <c r="B564" s="130"/>
      <c r="C564" s="130"/>
      <c r="D564" s="130"/>
      <c r="E564" s="7">
        <v>18</v>
      </c>
      <c r="F564" s="9"/>
      <c r="G564" s="104"/>
      <c r="H564" s="105"/>
      <c r="I564" s="105"/>
      <c r="J564" s="104"/>
      <c r="K564" s="105"/>
    </row>
    <row r="565" spans="1:11">
      <c r="A565" s="7">
        <v>19</v>
      </c>
      <c r="C565" s="8" t="s">
        <v>179</v>
      </c>
      <c r="E565" s="7">
        <v>19</v>
      </c>
      <c r="F565" s="9"/>
      <c r="G565" s="104"/>
      <c r="H565" s="145">
        <v>0</v>
      </c>
      <c r="I565" s="105"/>
      <c r="J565" s="104"/>
      <c r="K565" s="145"/>
    </row>
    <row r="566" spans="1:11">
      <c r="A566" s="7">
        <v>20</v>
      </c>
      <c r="C566" s="79" t="s">
        <v>180</v>
      </c>
      <c r="E566" s="7">
        <v>20</v>
      </c>
      <c r="F566" s="9"/>
      <c r="G566" s="104"/>
      <c r="H566" s="145">
        <v>0</v>
      </c>
      <c r="I566" s="105"/>
      <c r="J566" s="104"/>
      <c r="K566" s="145">
        <v>0</v>
      </c>
    </row>
    <row r="567" spans="1:11">
      <c r="A567" s="7">
        <v>21</v>
      </c>
      <c r="C567" s="79"/>
      <c r="E567" s="7">
        <v>21</v>
      </c>
      <c r="F567" s="9"/>
      <c r="G567" s="104"/>
      <c r="H567" s="105"/>
      <c r="I567" s="105"/>
      <c r="J567" s="104"/>
      <c r="K567" s="105"/>
    </row>
    <row r="568" spans="1:11">
      <c r="A568" s="7">
        <v>22</v>
      </c>
      <c r="C568" s="8"/>
      <c r="E568" s="7">
        <v>22</v>
      </c>
      <c r="G568" s="104"/>
      <c r="H568" s="105"/>
      <c r="I568" s="105"/>
      <c r="J568" s="104"/>
      <c r="K568" s="105"/>
    </row>
    <row r="569" spans="1:11">
      <c r="A569" s="7">
        <v>23</v>
      </c>
      <c r="C569" s="8" t="s">
        <v>181</v>
      </c>
      <c r="E569" s="7">
        <v>23</v>
      </c>
      <c r="G569" s="104"/>
      <c r="H569" s="145">
        <v>0</v>
      </c>
      <c r="I569" s="105"/>
      <c r="J569" s="104"/>
      <c r="K569" s="145">
        <v>0</v>
      </c>
    </row>
    <row r="570" spans="1:11">
      <c r="A570" s="7">
        <v>24</v>
      </c>
      <c r="C570" s="8"/>
      <c r="E570" s="7">
        <v>24</v>
      </c>
      <c r="G570" s="104"/>
      <c r="H570" s="105"/>
      <c r="I570" s="105"/>
      <c r="J570" s="104"/>
      <c r="K570" s="105"/>
    </row>
    <row r="571" spans="1:11">
      <c r="A571" s="7"/>
      <c r="E571" s="7"/>
      <c r="F571" s="69" t="s">
        <v>6</v>
      </c>
      <c r="G571" s="81"/>
      <c r="H571" s="20"/>
      <c r="I571" s="69"/>
      <c r="J571" s="81"/>
      <c r="K571" s="20"/>
    </row>
    <row r="572" spans="1:11">
      <c r="A572" s="7">
        <v>25</v>
      </c>
      <c r="C572" s="8" t="s">
        <v>187</v>
      </c>
      <c r="E572" s="7">
        <v>25</v>
      </c>
      <c r="G572" s="103">
        <f>SUM(G561:G570)</f>
        <v>0</v>
      </c>
      <c r="H572" s="103">
        <f>SUM(H561:H570)</f>
        <v>0</v>
      </c>
      <c r="I572" s="108"/>
      <c r="J572" s="103">
        <f>SUM(J561:J570)</f>
        <v>0</v>
      </c>
      <c r="K572" s="103">
        <f>SUM(K561:K570)</f>
        <v>0</v>
      </c>
    </row>
    <row r="573" spans="1:11">
      <c r="F573" s="69" t="s">
        <v>6</v>
      </c>
      <c r="G573" s="19"/>
      <c r="H573" s="20"/>
      <c r="I573" s="69"/>
      <c r="J573" s="19"/>
      <c r="K573" s="20"/>
    </row>
    <row r="574" spans="1:11">
      <c r="C574" s="130" t="s">
        <v>49</v>
      </c>
      <c r="F574" s="69"/>
      <c r="G574" s="19"/>
      <c r="H574" s="20"/>
      <c r="I574" s="69"/>
      <c r="J574" s="19"/>
      <c r="K574" s="20"/>
    </row>
    <row r="575" spans="1:11">
      <c r="A575" s="8"/>
    </row>
    <row r="576" spans="1:11">
      <c r="H576" s="39"/>
      <c r="K576" s="39"/>
    </row>
    <row r="577" spans="1:11">
      <c r="A577" s="15" t="str">
        <f>$A$83</f>
        <v xml:space="preserve">Institution No.:  </v>
      </c>
      <c r="B577" s="35"/>
      <c r="C577" s="35"/>
      <c r="D577" s="35"/>
      <c r="E577" s="36"/>
      <c r="F577" s="35"/>
      <c r="G577" s="37"/>
      <c r="H577" s="38"/>
      <c r="I577" s="35"/>
      <c r="J577" s="37"/>
      <c r="K577" s="14" t="s">
        <v>188</v>
      </c>
    </row>
    <row r="578" spans="1:11">
      <c r="A578" s="257" t="s">
        <v>189</v>
      </c>
      <c r="B578" s="257"/>
      <c r="C578" s="257"/>
      <c r="D578" s="257"/>
      <c r="E578" s="257"/>
      <c r="F578" s="257"/>
      <c r="G578" s="257"/>
      <c r="H578" s="257"/>
      <c r="I578" s="257"/>
      <c r="J578" s="257"/>
      <c r="K578" s="257"/>
    </row>
    <row r="579" spans="1:11">
      <c r="A579" s="15" t="str">
        <f>$A$42</f>
        <v xml:space="preserve">NAME: </v>
      </c>
      <c r="C579" s="130" t="str">
        <f>$D$20</f>
        <v>University of Colorado</v>
      </c>
      <c r="G579" s="78"/>
      <c r="H579" s="66"/>
      <c r="J579" s="13"/>
      <c r="K579" s="17" t="str">
        <f>$K$3</f>
        <v>Due Date: October 08, 2018</v>
      </c>
    </row>
    <row r="580" spans="1:11">
      <c r="A580" s="18" t="s">
        <v>6</v>
      </c>
      <c r="B580" s="18" t="s">
        <v>6</v>
      </c>
      <c r="C580" s="18" t="s">
        <v>6</v>
      </c>
      <c r="D580" s="18" t="s">
        <v>6</v>
      </c>
      <c r="E580" s="18" t="s">
        <v>6</v>
      </c>
      <c r="F580" s="18" t="s">
        <v>6</v>
      </c>
      <c r="G580" s="19" t="s">
        <v>6</v>
      </c>
      <c r="H580" s="20" t="s">
        <v>6</v>
      </c>
      <c r="I580" s="18" t="s">
        <v>6</v>
      </c>
      <c r="J580" s="19" t="s">
        <v>6</v>
      </c>
      <c r="K580" s="20" t="s">
        <v>6</v>
      </c>
    </row>
    <row r="581" spans="1:11">
      <c r="A581" s="21" t="s">
        <v>7</v>
      </c>
      <c r="E581" s="21" t="s">
        <v>7</v>
      </c>
      <c r="F581" s="22"/>
      <c r="G581" s="23"/>
      <c r="H581" s="24" t="str">
        <f>H544</f>
        <v>2017-18</v>
      </c>
      <c r="I581" s="22"/>
      <c r="J581" s="23"/>
      <c r="K581" s="24" t="str">
        <f>K544</f>
        <v>2018-19</v>
      </c>
    </row>
    <row r="582" spans="1:11">
      <c r="A582" s="21" t="s">
        <v>9</v>
      </c>
      <c r="C582" s="25" t="s">
        <v>51</v>
      </c>
      <c r="E582" s="21" t="s">
        <v>9</v>
      </c>
      <c r="F582" s="22"/>
      <c r="G582" s="23" t="s">
        <v>11</v>
      </c>
      <c r="H582" s="24" t="s">
        <v>12</v>
      </c>
      <c r="I582" s="22"/>
      <c r="J582" s="23" t="s">
        <v>11</v>
      </c>
      <c r="K582" s="24" t="s">
        <v>13</v>
      </c>
    </row>
    <row r="583" spans="1:11">
      <c r="A583" s="18" t="s">
        <v>6</v>
      </c>
      <c r="B583" s="18" t="s">
        <v>6</v>
      </c>
      <c r="C583" s="18" t="s">
        <v>6</v>
      </c>
      <c r="D583" s="18" t="s">
        <v>6</v>
      </c>
      <c r="E583" s="18" t="s">
        <v>6</v>
      </c>
      <c r="F583" s="18" t="s">
        <v>6</v>
      </c>
      <c r="G583" s="19" t="s">
        <v>6</v>
      </c>
      <c r="H583" s="20" t="s">
        <v>6</v>
      </c>
      <c r="I583" s="18" t="s">
        <v>6</v>
      </c>
      <c r="J583" s="19" t="s">
        <v>6</v>
      </c>
      <c r="K583" s="20" t="s">
        <v>6</v>
      </c>
    </row>
    <row r="584" spans="1:11">
      <c r="A584" s="112">
        <v>1</v>
      </c>
      <c r="B584" s="113"/>
      <c r="C584" s="113" t="s">
        <v>227</v>
      </c>
      <c r="D584" s="113"/>
      <c r="E584" s="112">
        <v>1</v>
      </c>
      <c r="F584" s="114"/>
      <c r="G584" s="115"/>
      <c r="H584" s="116"/>
      <c r="I584" s="117"/>
      <c r="J584" s="118"/>
      <c r="K584" s="119"/>
    </row>
    <row r="585" spans="1:11">
      <c r="A585" s="112">
        <v>2</v>
      </c>
      <c r="B585" s="113"/>
      <c r="C585" s="113" t="s">
        <v>227</v>
      </c>
      <c r="D585" s="113"/>
      <c r="E585" s="112">
        <v>2</v>
      </c>
      <c r="F585" s="114"/>
      <c r="G585" s="115"/>
      <c r="H585" s="116"/>
      <c r="I585" s="117"/>
      <c r="J585" s="118"/>
      <c r="K585" s="116"/>
    </row>
    <row r="586" spans="1:11">
      <c r="A586" s="112">
        <v>3</v>
      </c>
      <c r="B586" s="113"/>
      <c r="C586" s="113" t="s">
        <v>227</v>
      </c>
      <c r="D586" s="113"/>
      <c r="E586" s="112">
        <v>3</v>
      </c>
      <c r="F586" s="114"/>
      <c r="G586" s="115"/>
      <c r="H586" s="116"/>
      <c r="I586" s="117"/>
      <c r="J586" s="118"/>
      <c r="K586" s="116"/>
    </row>
    <row r="587" spans="1:11">
      <c r="A587" s="112">
        <v>4</v>
      </c>
      <c r="B587" s="113"/>
      <c r="C587" s="113" t="s">
        <v>227</v>
      </c>
      <c r="D587" s="113"/>
      <c r="E587" s="112">
        <v>4</v>
      </c>
      <c r="F587" s="114"/>
      <c r="G587" s="115"/>
      <c r="H587" s="116"/>
      <c r="I587" s="120"/>
      <c r="J587" s="118"/>
      <c r="K587" s="116"/>
    </row>
    <row r="588" spans="1:11">
      <c r="A588" s="112">
        <v>5</v>
      </c>
      <c r="B588" s="113"/>
      <c r="C588" s="113" t="s">
        <v>227</v>
      </c>
      <c r="D588" s="113"/>
      <c r="E588" s="112">
        <v>5</v>
      </c>
      <c r="F588" s="114"/>
      <c r="G588" s="115"/>
      <c r="H588" s="116"/>
      <c r="I588" s="120"/>
      <c r="J588" s="118"/>
      <c r="K588" s="116"/>
    </row>
    <row r="589" spans="1:11">
      <c r="A589" s="7">
        <v>6</v>
      </c>
      <c r="C589" s="8" t="s">
        <v>190</v>
      </c>
      <c r="E589" s="7">
        <v>6</v>
      </c>
      <c r="F589" s="9"/>
      <c r="G589" s="146"/>
      <c r="H589" s="137"/>
      <c r="I589" s="29"/>
      <c r="J589" s="136"/>
      <c r="K589" s="137"/>
    </row>
    <row r="590" spans="1:11">
      <c r="A590" s="7">
        <v>7</v>
      </c>
      <c r="C590" s="8" t="s">
        <v>191</v>
      </c>
      <c r="E590" s="7">
        <v>7</v>
      </c>
      <c r="F590" s="9"/>
      <c r="G590" s="109"/>
      <c r="H590" s="137"/>
      <c r="I590" s="83"/>
      <c r="J590" s="99"/>
      <c r="K590" s="137"/>
    </row>
    <row r="591" spans="1:11">
      <c r="A591" s="7">
        <v>8</v>
      </c>
      <c r="C591" s="8" t="s">
        <v>192</v>
      </c>
      <c r="E591" s="7">
        <v>8</v>
      </c>
      <c r="F591" s="9"/>
      <c r="G591" s="109">
        <f>SUM(G589:G590)</f>
        <v>0</v>
      </c>
      <c r="H591" s="109">
        <f>SUM(H589:H590)</f>
        <v>0</v>
      </c>
      <c r="I591" s="83"/>
      <c r="J591" s="109">
        <f>SUM(J589:J590)</f>
        <v>0</v>
      </c>
      <c r="K591" s="109">
        <f>SUM(K589:K590)</f>
        <v>0</v>
      </c>
    </row>
    <row r="592" spans="1:11">
      <c r="A592" s="7">
        <v>9</v>
      </c>
      <c r="C592" s="8"/>
      <c r="E592" s="7">
        <v>9</v>
      </c>
      <c r="F592" s="9"/>
      <c r="G592" s="109"/>
      <c r="H592" s="98"/>
      <c r="I592" s="28"/>
      <c r="J592" s="99"/>
      <c r="K592" s="98"/>
    </row>
    <row r="593" spans="1:12">
      <c r="A593" s="7">
        <v>10</v>
      </c>
      <c r="C593" s="8"/>
      <c r="E593" s="7">
        <v>10</v>
      </c>
      <c r="F593" s="9"/>
      <c r="G593" s="109"/>
      <c r="H593" s="98"/>
      <c r="I593" s="29"/>
      <c r="J593" s="99"/>
      <c r="K593" s="98"/>
    </row>
    <row r="594" spans="1:12">
      <c r="A594" s="7">
        <v>11</v>
      </c>
      <c r="C594" s="8" t="s">
        <v>174</v>
      </c>
      <c r="E594" s="7">
        <v>11</v>
      </c>
      <c r="G594" s="135"/>
      <c r="H594" s="135"/>
      <c r="I594" s="28"/>
      <c r="J594" s="135"/>
      <c r="K594" s="138"/>
    </row>
    <row r="595" spans="1:12">
      <c r="A595" s="7">
        <v>12</v>
      </c>
      <c r="C595" s="8" t="s">
        <v>175</v>
      </c>
      <c r="E595" s="7">
        <v>12</v>
      </c>
      <c r="G595" s="110"/>
      <c r="H595" s="138"/>
      <c r="I595" s="29"/>
      <c r="J595" s="94"/>
      <c r="K595" s="138"/>
    </row>
    <row r="596" spans="1:12">
      <c r="A596" s="7">
        <v>13</v>
      </c>
      <c r="C596" s="8" t="s">
        <v>193</v>
      </c>
      <c r="E596" s="7">
        <v>13</v>
      </c>
      <c r="F596" s="9"/>
      <c r="G596" s="109">
        <f>SUM(G594:G595)</f>
        <v>0</v>
      </c>
      <c r="H596" s="109">
        <f>SUM(H594:H595)</f>
        <v>0</v>
      </c>
      <c r="I596" s="83"/>
      <c r="J596" s="109">
        <f>SUM(J594:J595)</f>
        <v>0</v>
      </c>
      <c r="K596" s="109">
        <f>SUM(K594:K595)</f>
        <v>0</v>
      </c>
    </row>
    <row r="597" spans="1:12">
      <c r="A597" s="7">
        <v>14</v>
      </c>
      <c r="E597" s="7">
        <v>14</v>
      </c>
      <c r="F597" s="9"/>
      <c r="G597" s="109"/>
      <c r="H597" s="98"/>
      <c r="I597" s="83"/>
      <c r="J597" s="99"/>
      <c r="K597" s="98"/>
    </row>
    <row r="598" spans="1:12">
      <c r="A598" s="7">
        <v>15</v>
      </c>
      <c r="C598" s="8" t="s">
        <v>177</v>
      </c>
      <c r="E598" s="7">
        <v>15</v>
      </c>
      <c r="F598" s="9"/>
      <c r="G598" s="109">
        <f>G591+G596</f>
        <v>0</v>
      </c>
      <c r="H598" s="109">
        <f>H591+H596</f>
        <v>0</v>
      </c>
      <c r="I598" s="83"/>
      <c r="J598" s="109">
        <f>J591+J596</f>
        <v>0</v>
      </c>
      <c r="K598" s="109">
        <f>K591+K596</f>
        <v>0</v>
      </c>
    </row>
    <row r="599" spans="1:12">
      <c r="A599" s="7">
        <v>16</v>
      </c>
      <c r="E599" s="7">
        <v>16</v>
      </c>
      <c r="F599" s="9"/>
      <c r="G599" s="109"/>
      <c r="H599" s="98"/>
      <c r="I599" s="83"/>
      <c r="J599" s="99"/>
      <c r="K599" s="98"/>
      <c r="L599" s="130" t="s">
        <v>38</v>
      </c>
    </row>
    <row r="600" spans="1:12" s="35" customFormat="1">
      <c r="A600" s="7">
        <v>17</v>
      </c>
      <c r="B600" s="130"/>
      <c r="C600" s="8" t="s">
        <v>178</v>
      </c>
      <c r="D600" s="130"/>
      <c r="E600" s="7">
        <v>17</v>
      </c>
      <c r="F600" s="9"/>
      <c r="G600" s="146"/>
      <c r="H600" s="137"/>
      <c r="I600" s="83"/>
      <c r="J600" s="136"/>
      <c r="K600" s="137"/>
    </row>
    <row r="601" spans="1:12" s="35" customFormat="1">
      <c r="A601" s="7">
        <v>18</v>
      </c>
      <c r="B601" s="130"/>
      <c r="C601" s="8"/>
      <c r="D601" s="130"/>
      <c r="E601" s="7">
        <v>18</v>
      </c>
      <c r="F601" s="9"/>
      <c r="G601" s="109"/>
      <c r="H601" s="98"/>
      <c r="I601" s="83"/>
      <c r="J601" s="99"/>
      <c r="K601" s="98"/>
    </row>
    <row r="602" spans="1:12">
      <c r="A602" s="7">
        <v>19</v>
      </c>
      <c r="C602" s="8" t="s">
        <v>179</v>
      </c>
      <c r="E602" s="7">
        <v>19</v>
      </c>
      <c r="F602" s="9"/>
      <c r="G602" s="146"/>
      <c r="H602" s="137"/>
      <c r="I602" s="83"/>
      <c r="J602" s="136"/>
      <c r="K602" s="137"/>
    </row>
    <row r="603" spans="1:12">
      <c r="A603" s="7">
        <v>20</v>
      </c>
      <c r="C603" s="8" t="s">
        <v>180</v>
      </c>
      <c r="E603" s="7">
        <v>20</v>
      </c>
      <c r="F603" s="9"/>
      <c r="G603" s="146"/>
      <c r="H603" s="137"/>
      <c r="I603" s="83"/>
      <c r="J603" s="136"/>
      <c r="K603" s="137"/>
    </row>
    <row r="604" spans="1:12">
      <c r="A604" s="7">
        <v>21</v>
      </c>
      <c r="C604" s="8"/>
      <c r="E604" s="7">
        <v>21</v>
      </c>
      <c r="F604" s="9"/>
      <c r="G604" s="109"/>
      <c r="H604" s="98"/>
      <c r="I604" s="83"/>
      <c r="J604" s="99"/>
      <c r="K604" s="98"/>
    </row>
    <row r="605" spans="1:12">
      <c r="A605" s="7">
        <v>22</v>
      </c>
      <c r="C605" s="8"/>
      <c r="E605" s="7">
        <v>22</v>
      </c>
      <c r="F605" s="9"/>
      <c r="G605" s="109"/>
      <c r="H605" s="98"/>
      <c r="I605" s="83"/>
      <c r="J605" s="99"/>
      <c r="K605" s="98"/>
    </row>
    <row r="606" spans="1:12">
      <c r="A606" s="7">
        <v>23</v>
      </c>
      <c r="C606" s="8" t="s">
        <v>194</v>
      </c>
      <c r="E606" s="7">
        <v>23</v>
      </c>
      <c r="F606" s="9"/>
      <c r="G606" s="146"/>
      <c r="H606" s="137"/>
      <c r="I606" s="83"/>
      <c r="J606" s="136"/>
      <c r="K606" s="137"/>
    </row>
    <row r="607" spans="1:12">
      <c r="A607" s="7">
        <v>24</v>
      </c>
      <c r="C607" s="8"/>
      <c r="E607" s="7">
        <v>24</v>
      </c>
      <c r="F607" s="9"/>
      <c r="G607" s="109"/>
      <c r="H607" s="98"/>
      <c r="I607" s="83"/>
      <c r="J607" s="99"/>
      <c r="K607" s="98"/>
    </row>
    <row r="608" spans="1:12">
      <c r="E608" s="34"/>
      <c r="F608" s="69" t="s">
        <v>6</v>
      </c>
      <c r="G608" s="20" t="s">
        <v>6</v>
      </c>
      <c r="H608" s="20" t="s">
        <v>6</v>
      </c>
      <c r="I608" s="69" t="s">
        <v>6</v>
      </c>
      <c r="J608" s="20" t="s">
        <v>6</v>
      </c>
      <c r="K608" s="20" t="s">
        <v>6</v>
      </c>
    </row>
    <row r="609" spans="1:11">
      <c r="A609" s="7">
        <v>25</v>
      </c>
      <c r="C609" s="8" t="s">
        <v>195</v>
      </c>
      <c r="E609" s="7">
        <v>25</v>
      </c>
      <c r="G609" s="94">
        <f>SUM(G598:G608)</f>
        <v>0</v>
      </c>
      <c r="H609" s="94">
        <f>SUM(H598:H608)</f>
        <v>0</v>
      </c>
      <c r="I609" s="95"/>
      <c r="J609" s="94">
        <f>SUM(J598:J608)</f>
        <v>0</v>
      </c>
      <c r="K609" s="94">
        <f>SUM(K598:K608)</f>
        <v>0</v>
      </c>
    </row>
    <row r="610" spans="1:11">
      <c r="E610" s="34"/>
      <c r="F610" s="69" t="s">
        <v>6</v>
      </c>
      <c r="G610" s="19" t="s">
        <v>6</v>
      </c>
      <c r="H610" s="20" t="s">
        <v>6</v>
      </c>
      <c r="I610" s="69" t="s">
        <v>6</v>
      </c>
      <c r="J610" s="19" t="s">
        <v>6</v>
      </c>
      <c r="K610" s="20" t="s">
        <v>6</v>
      </c>
    </row>
    <row r="611" spans="1:11">
      <c r="C611" s="130" t="s">
        <v>49</v>
      </c>
      <c r="E611" s="34"/>
      <c r="F611" s="69"/>
      <c r="G611" s="19"/>
      <c r="H611" s="20"/>
      <c r="I611" s="69"/>
      <c r="J611" s="19"/>
      <c r="K611" s="20"/>
    </row>
    <row r="612" spans="1:11">
      <c r="A612" s="8"/>
      <c r="H612" s="39"/>
      <c r="K612" s="39"/>
    </row>
    <row r="613" spans="1:11">
      <c r="H613" s="39"/>
      <c r="K613" s="39"/>
    </row>
    <row r="614" spans="1:11">
      <c r="A614" s="15" t="str">
        <f>$A$83</f>
        <v xml:space="preserve">Institution No.:  </v>
      </c>
      <c r="B614" s="35"/>
      <c r="C614" s="35"/>
      <c r="D614" s="35"/>
      <c r="E614" s="36"/>
      <c r="F614" s="35"/>
      <c r="G614" s="37"/>
      <c r="H614" s="38"/>
      <c r="I614" s="35"/>
      <c r="J614" s="37"/>
      <c r="K614" s="14" t="s">
        <v>196</v>
      </c>
    </row>
    <row r="615" spans="1:11">
      <c r="A615" s="257" t="s">
        <v>197</v>
      </c>
      <c r="B615" s="257"/>
      <c r="C615" s="257"/>
      <c r="D615" s="257"/>
      <c r="E615" s="257"/>
      <c r="F615" s="257"/>
      <c r="G615" s="257"/>
      <c r="H615" s="257"/>
      <c r="I615" s="257"/>
      <c r="J615" s="257"/>
      <c r="K615" s="257"/>
    </row>
    <row r="616" spans="1:11">
      <c r="A616" s="15" t="str">
        <f>$A$42</f>
        <v xml:space="preserve">NAME: </v>
      </c>
      <c r="B616" s="15"/>
      <c r="C616" s="130" t="str">
        <f>$D$20</f>
        <v>University of Colorado</v>
      </c>
      <c r="G616" s="78"/>
      <c r="H616" s="66"/>
      <c r="J616" s="13"/>
      <c r="K616" s="17" t="str">
        <f>$K$3</f>
        <v>Due Date: October 08, 2018</v>
      </c>
    </row>
    <row r="617" spans="1:11">
      <c r="A617" s="18" t="s">
        <v>6</v>
      </c>
      <c r="B617" s="18" t="s">
        <v>6</v>
      </c>
      <c r="C617" s="18" t="s">
        <v>6</v>
      </c>
      <c r="D617" s="18" t="s">
        <v>6</v>
      </c>
      <c r="E617" s="18" t="s">
        <v>6</v>
      </c>
      <c r="F617" s="18" t="s">
        <v>6</v>
      </c>
      <c r="G617" s="19" t="s">
        <v>6</v>
      </c>
      <c r="H617" s="20" t="s">
        <v>6</v>
      </c>
      <c r="I617" s="18" t="s">
        <v>6</v>
      </c>
      <c r="J617" s="19" t="s">
        <v>6</v>
      </c>
      <c r="K617" s="20" t="s">
        <v>6</v>
      </c>
    </row>
    <row r="618" spans="1:11">
      <c r="A618" s="21" t="s">
        <v>7</v>
      </c>
      <c r="E618" s="21" t="s">
        <v>7</v>
      </c>
      <c r="F618" s="22"/>
      <c r="G618" s="23"/>
      <c r="H618" s="24" t="str">
        <f>+H581</f>
        <v>2017-18</v>
      </c>
      <c r="I618" s="22"/>
      <c r="J618" s="23"/>
      <c r="K618" s="24" t="str">
        <f>+K581</f>
        <v>2018-19</v>
      </c>
    </row>
    <row r="619" spans="1:11">
      <c r="A619" s="21" t="s">
        <v>9</v>
      </c>
      <c r="C619" s="25" t="s">
        <v>51</v>
      </c>
      <c r="E619" s="21" t="s">
        <v>9</v>
      </c>
      <c r="F619" s="22"/>
      <c r="G619" s="23" t="s">
        <v>11</v>
      </c>
      <c r="H619" s="24" t="s">
        <v>12</v>
      </c>
      <c r="I619" s="22"/>
      <c r="J619" s="23" t="s">
        <v>11</v>
      </c>
      <c r="K619" s="24" t="s">
        <v>13</v>
      </c>
    </row>
    <row r="620" spans="1:11">
      <c r="A620" s="18" t="s">
        <v>6</v>
      </c>
      <c r="B620" s="18" t="s">
        <v>6</v>
      </c>
      <c r="C620" s="18" t="s">
        <v>6</v>
      </c>
      <c r="D620" s="18" t="s">
        <v>6</v>
      </c>
      <c r="E620" s="18" t="s">
        <v>6</v>
      </c>
      <c r="F620" s="18" t="s">
        <v>6</v>
      </c>
      <c r="G620" s="19" t="s">
        <v>6</v>
      </c>
      <c r="H620" s="20" t="s">
        <v>6</v>
      </c>
      <c r="I620" s="18" t="s">
        <v>6</v>
      </c>
      <c r="J620" s="84" t="s">
        <v>6</v>
      </c>
      <c r="K620" s="20" t="s">
        <v>6</v>
      </c>
    </row>
    <row r="621" spans="1:11">
      <c r="A621" s="112">
        <v>1</v>
      </c>
      <c r="B621" s="113"/>
      <c r="C621" s="113" t="s">
        <v>227</v>
      </c>
      <c r="D621" s="113"/>
      <c r="E621" s="112">
        <v>1</v>
      </c>
      <c r="F621" s="114"/>
      <c r="G621" s="115"/>
      <c r="H621" s="116"/>
      <c r="I621" s="117"/>
      <c r="J621" s="118"/>
      <c r="K621" s="119"/>
    </row>
    <row r="622" spans="1:11">
      <c r="A622" s="112">
        <v>2</v>
      </c>
      <c r="B622" s="113"/>
      <c r="C622" s="113" t="s">
        <v>227</v>
      </c>
      <c r="D622" s="113"/>
      <c r="E622" s="112">
        <v>2</v>
      </c>
      <c r="F622" s="114"/>
      <c r="G622" s="115"/>
      <c r="H622" s="116"/>
      <c r="I622" s="117"/>
      <c r="J622" s="118"/>
      <c r="K622" s="116"/>
    </row>
    <row r="623" spans="1:11">
      <c r="A623" s="112">
        <v>3</v>
      </c>
      <c r="B623" s="113"/>
      <c r="C623" s="113" t="s">
        <v>227</v>
      </c>
      <c r="D623" s="113"/>
      <c r="E623" s="112">
        <v>3</v>
      </c>
      <c r="F623" s="114"/>
      <c r="G623" s="115"/>
      <c r="H623" s="116"/>
      <c r="I623" s="117"/>
      <c r="J623" s="118"/>
      <c r="K623" s="116"/>
    </row>
    <row r="624" spans="1:11">
      <c r="A624" s="112">
        <v>4</v>
      </c>
      <c r="B624" s="113"/>
      <c r="C624" s="113" t="s">
        <v>227</v>
      </c>
      <c r="D624" s="113"/>
      <c r="E624" s="112">
        <v>4</v>
      </c>
      <c r="F624" s="114"/>
      <c r="G624" s="115"/>
      <c r="H624" s="116"/>
      <c r="I624" s="120"/>
      <c r="J624" s="118"/>
      <c r="K624" s="116"/>
    </row>
    <row r="625" spans="1:11">
      <c r="A625" s="112">
        <v>5</v>
      </c>
      <c r="B625" s="113"/>
      <c r="C625" s="113" t="s">
        <v>227</v>
      </c>
      <c r="D625" s="113"/>
      <c r="E625" s="112">
        <v>5</v>
      </c>
      <c r="F625" s="114"/>
      <c r="G625" s="118"/>
      <c r="H625" s="116"/>
      <c r="I625" s="120"/>
      <c r="J625" s="118"/>
      <c r="K625" s="116"/>
    </row>
    <row r="626" spans="1:11">
      <c r="A626" s="7">
        <v>6</v>
      </c>
      <c r="C626" s="8" t="s">
        <v>190</v>
      </c>
      <c r="E626" s="7">
        <v>6</v>
      </c>
      <c r="F626" s="9"/>
      <c r="G626" s="136">
        <v>0</v>
      </c>
      <c r="H626" s="137">
        <v>0</v>
      </c>
      <c r="I626" s="29"/>
      <c r="J626" s="136">
        <v>0</v>
      </c>
      <c r="K626" s="137">
        <v>0</v>
      </c>
    </row>
    <row r="627" spans="1:11">
      <c r="A627" s="7">
        <v>7</v>
      </c>
      <c r="C627" s="8" t="s">
        <v>191</v>
      </c>
      <c r="E627" s="7">
        <v>7</v>
      </c>
      <c r="F627" s="9"/>
      <c r="G627" s="99"/>
      <c r="H627" s="137">
        <v>0</v>
      </c>
      <c r="I627" s="83"/>
      <c r="J627" s="99"/>
      <c r="K627" s="137">
        <v>0</v>
      </c>
    </row>
    <row r="628" spans="1:11">
      <c r="A628" s="7">
        <v>8</v>
      </c>
      <c r="C628" s="8" t="s">
        <v>192</v>
      </c>
      <c r="E628" s="7">
        <v>8</v>
      </c>
      <c r="F628" s="9"/>
      <c r="G628" s="99">
        <f>SUM(G626:G627)</f>
        <v>0</v>
      </c>
      <c r="H628" s="99">
        <f>SUM(H626:H627)</f>
        <v>0</v>
      </c>
      <c r="I628" s="83"/>
      <c r="J628" s="109">
        <f>SUM(J626:J627)</f>
        <v>0</v>
      </c>
      <c r="K628" s="109">
        <f>SUM(K626:K627)</f>
        <v>0</v>
      </c>
    </row>
    <row r="629" spans="1:11">
      <c r="A629" s="7">
        <v>9</v>
      </c>
      <c r="C629" s="8"/>
      <c r="E629" s="7">
        <v>9</v>
      </c>
      <c r="F629" s="9"/>
      <c r="G629" s="99"/>
      <c r="H629" s="98"/>
      <c r="I629" s="28"/>
      <c r="J629" s="99"/>
      <c r="K629" s="98"/>
    </row>
    <row r="630" spans="1:11">
      <c r="A630" s="7">
        <v>10</v>
      </c>
      <c r="C630" s="8"/>
      <c r="E630" s="7">
        <v>10</v>
      </c>
      <c r="F630" s="9"/>
      <c r="G630" s="99"/>
      <c r="H630" s="98"/>
      <c r="I630" s="29"/>
      <c r="J630" s="99"/>
      <c r="K630" s="98"/>
    </row>
    <row r="631" spans="1:11">
      <c r="A631" s="7">
        <v>11</v>
      </c>
      <c r="C631" s="8" t="s">
        <v>174</v>
      </c>
      <c r="E631" s="7">
        <v>11</v>
      </c>
      <c r="G631" s="135">
        <v>0</v>
      </c>
      <c r="H631" s="135">
        <v>0</v>
      </c>
      <c r="I631" s="28"/>
      <c r="J631" s="135">
        <v>0</v>
      </c>
      <c r="K631" s="138">
        <v>0</v>
      </c>
    </row>
    <row r="632" spans="1:11">
      <c r="A632" s="7">
        <v>12</v>
      </c>
      <c r="C632" s="8" t="s">
        <v>175</v>
      </c>
      <c r="E632" s="7">
        <v>12</v>
      </c>
      <c r="G632" s="94"/>
      <c r="H632" s="138">
        <v>0</v>
      </c>
      <c r="I632" s="29"/>
      <c r="J632" s="94"/>
      <c r="K632" s="138">
        <v>0</v>
      </c>
    </row>
    <row r="633" spans="1:11">
      <c r="A633" s="7">
        <v>13</v>
      </c>
      <c r="C633" s="8" t="s">
        <v>193</v>
      </c>
      <c r="E633" s="7">
        <v>13</v>
      </c>
      <c r="F633" s="9"/>
      <c r="G633" s="99">
        <f>SUM(G631:G632)</f>
        <v>0</v>
      </c>
      <c r="H633" s="99">
        <f>SUM(H631:H632)</f>
        <v>0</v>
      </c>
      <c r="I633" s="83"/>
      <c r="J633" s="109">
        <f>SUM(J631:J632)</f>
        <v>0</v>
      </c>
      <c r="K633" s="109">
        <f>SUM(K631:K632)</f>
        <v>0</v>
      </c>
    </row>
    <row r="634" spans="1:11">
      <c r="A634" s="7">
        <v>14</v>
      </c>
      <c r="E634" s="7">
        <v>14</v>
      </c>
      <c r="F634" s="9"/>
      <c r="G634" s="99"/>
      <c r="H634" s="98"/>
      <c r="I634" s="83"/>
      <c r="J634" s="99"/>
      <c r="K634" s="98"/>
    </row>
    <row r="635" spans="1:11">
      <c r="A635" s="7">
        <v>15</v>
      </c>
      <c r="C635" s="8" t="s">
        <v>177</v>
      </c>
      <c r="E635" s="7">
        <v>15</v>
      </c>
      <c r="F635" s="9"/>
      <c r="G635" s="99">
        <f>G628+G633</f>
        <v>0</v>
      </c>
      <c r="H635" s="109">
        <f>H628+H633</f>
        <v>0</v>
      </c>
      <c r="I635" s="83"/>
      <c r="J635" s="109">
        <f>J628+J633</f>
        <v>0</v>
      </c>
      <c r="K635" s="109">
        <f>K628+K633</f>
        <v>0</v>
      </c>
    </row>
    <row r="636" spans="1:11">
      <c r="A636" s="7">
        <v>16</v>
      </c>
      <c r="E636" s="7">
        <v>16</v>
      </c>
      <c r="F636" s="9"/>
      <c r="G636" s="99"/>
      <c r="H636" s="98"/>
      <c r="I636" s="83"/>
      <c r="J636" s="99"/>
      <c r="K636" s="98"/>
    </row>
    <row r="637" spans="1:11" s="35" customFormat="1">
      <c r="A637" s="7">
        <v>17</v>
      </c>
      <c r="B637" s="130"/>
      <c r="C637" s="8" t="s">
        <v>178</v>
      </c>
      <c r="D637" s="130"/>
      <c r="E637" s="7">
        <v>17</v>
      </c>
      <c r="F637" s="9"/>
      <c r="G637" s="146"/>
      <c r="H637" s="137">
        <v>0</v>
      </c>
      <c r="I637" s="83"/>
      <c r="J637" s="136"/>
      <c r="K637" s="137">
        <v>0</v>
      </c>
    </row>
    <row r="638" spans="1:11" s="35" customFormat="1">
      <c r="A638" s="7">
        <v>18</v>
      </c>
      <c r="B638" s="130"/>
      <c r="C638" s="8"/>
      <c r="D638" s="130"/>
      <c r="E638" s="7">
        <v>18</v>
      </c>
      <c r="F638" s="9"/>
      <c r="G638" s="109"/>
      <c r="H638" s="98"/>
      <c r="I638" s="83"/>
      <c r="J638" s="99"/>
      <c r="K638" s="98"/>
    </row>
    <row r="639" spans="1:11">
      <c r="A639" s="7">
        <v>19</v>
      </c>
      <c r="C639" s="8" t="s">
        <v>179</v>
      </c>
      <c r="E639" s="7">
        <v>19</v>
      </c>
      <c r="F639" s="9"/>
      <c r="G639" s="109"/>
      <c r="H639" s="137">
        <v>0</v>
      </c>
      <c r="I639" s="83"/>
      <c r="J639" s="99"/>
      <c r="K639" s="137"/>
    </row>
    <row r="640" spans="1:11">
      <c r="A640" s="7">
        <v>20</v>
      </c>
      <c r="C640" s="8" t="s">
        <v>180</v>
      </c>
      <c r="E640" s="7">
        <v>20</v>
      </c>
      <c r="F640" s="9"/>
      <c r="G640" s="109"/>
      <c r="H640" s="137">
        <v>0</v>
      </c>
      <c r="I640" s="83"/>
      <c r="J640" s="99"/>
      <c r="K640" s="137">
        <v>0</v>
      </c>
    </row>
    <row r="641" spans="1:11">
      <c r="A641" s="7">
        <v>21</v>
      </c>
      <c r="C641" s="8"/>
      <c r="E641" s="7">
        <v>21</v>
      </c>
      <c r="F641" s="9"/>
      <c r="G641" s="109"/>
      <c r="H641" s="98"/>
      <c r="I641" s="83"/>
      <c r="J641" s="99"/>
      <c r="K641" s="98"/>
    </row>
    <row r="642" spans="1:11">
      <c r="A642" s="7">
        <v>22</v>
      </c>
      <c r="C642" s="8"/>
      <c r="E642" s="7">
        <v>22</v>
      </c>
      <c r="F642" s="9"/>
      <c r="G642" s="109"/>
      <c r="H642" s="98"/>
      <c r="I642" s="83"/>
      <c r="J642" s="99"/>
      <c r="K642" s="98"/>
    </row>
    <row r="643" spans="1:11">
      <c r="A643" s="7">
        <v>23</v>
      </c>
      <c r="C643" s="8" t="s">
        <v>194</v>
      </c>
      <c r="E643" s="7">
        <v>23</v>
      </c>
      <c r="F643" s="9"/>
      <c r="G643" s="109"/>
      <c r="H643" s="137">
        <v>0</v>
      </c>
      <c r="I643" s="83"/>
      <c r="J643" s="99"/>
      <c r="K643" s="137">
        <v>0</v>
      </c>
    </row>
    <row r="644" spans="1:11">
      <c r="A644" s="7">
        <v>24</v>
      </c>
      <c r="C644" s="8"/>
      <c r="E644" s="7">
        <v>24</v>
      </c>
      <c r="F644" s="9"/>
      <c r="G644" s="109"/>
      <c r="H644" s="98"/>
      <c r="I644" s="83"/>
      <c r="J644" s="99"/>
      <c r="K644" s="98"/>
    </row>
    <row r="645" spans="1:11">
      <c r="E645" s="34"/>
      <c r="F645" s="69" t="s">
        <v>6</v>
      </c>
      <c r="G645" s="20" t="s">
        <v>6</v>
      </c>
      <c r="H645" s="20" t="s">
        <v>6</v>
      </c>
      <c r="I645" s="69" t="s">
        <v>6</v>
      </c>
      <c r="J645" s="20" t="s">
        <v>6</v>
      </c>
      <c r="K645" s="20" t="s">
        <v>6</v>
      </c>
    </row>
    <row r="646" spans="1:11">
      <c r="A646" s="7">
        <v>25</v>
      </c>
      <c r="C646" s="8" t="s">
        <v>198</v>
      </c>
      <c r="E646" s="7">
        <v>25</v>
      </c>
      <c r="G646" s="94">
        <f>SUM(G635:G645)</f>
        <v>0</v>
      </c>
      <c r="H646" s="94">
        <f>SUM(H635:H645)</f>
        <v>0</v>
      </c>
      <c r="I646" s="95"/>
      <c r="J646" s="94">
        <f>SUM(J635:J645)</f>
        <v>0</v>
      </c>
      <c r="K646" s="94">
        <f>SUM(K635:K645)</f>
        <v>0</v>
      </c>
    </row>
    <row r="647" spans="1:11">
      <c r="A647" s="7"/>
      <c r="C647" s="8"/>
      <c r="E647" s="7"/>
      <c r="F647" s="69" t="s">
        <v>6</v>
      </c>
      <c r="G647" s="19" t="s">
        <v>6</v>
      </c>
      <c r="H647" s="20" t="s">
        <v>6</v>
      </c>
      <c r="I647" s="69" t="s">
        <v>6</v>
      </c>
      <c r="J647" s="19" t="s">
        <v>6</v>
      </c>
      <c r="K647" s="20" t="s">
        <v>6</v>
      </c>
    </row>
    <row r="648" spans="1:11">
      <c r="A648" s="7"/>
      <c r="C648" s="130" t="s">
        <v>49</v>
      </c>
      <c r="E648" s="7"/>
      <c r="G648" s="94"/>
      <c r="H648" s="94"/>
      <c r="I648" s="95"/>
      <c r="J648" s="94"/>
      <c r="K648" s="94"/>
    </row>
    <row r="649" spans="1:11">
      <c r="E649" s="34"/>
      <c r="F649" s="69"/>
      <c r="G649" s="19"/>
      <c r="H649" s="20"/>
      <c r="I649" s="69"/>
      <c r="J649" s="19"/>
      <c r="K649" s="20"/>
    </row>
    <row r="650" spans="1:11">
      <c r="A650" s="8"/>
      <c r="H650" s="39"/>
      <c r="K650" s="39"/>
    </row>
    <row r="651" spans="1:11">
      <c r="A651" s="15" t="str">
        <f>$A$83</f>
        <v xml:space="preserve">Institution No.:  </v>
      </c>
      <c r="B651" s="35"/>
      <c r="C651" s="35"/>
      <c r="D651" s="35"/>
      <c r="E651" s="36"/>
      <c r="F651" s="35"/>
      <c r="G651" s="37"/>
      <c r="H651" s="38"/>
      <c r="I651" s="35"/>
      <c r="J651" s="37"/>
      <c r="K651" s="14" t="s">
        <v>199</v>
      </c>
    </row>
    <row r="652" spans="1:11">
      <c r="A652" s="257" t="s">
        <v>200</v>
      </c>
      <c r="B652" s="257"/>
      <c r="C652" s="257"/>
      <c r="D652" s="257"/>
      <c r="E652" s="257"/>
      <c r="F652" s="257"/>
      <c r="G652" s="257"/>
      <c r="H652" s="257"/>
      <c r="I652" s="257"/>
      <c r="J652" s="257"/>
      <c r="K652" s="257"/>
    </row>
    <row r="653" spans="1:11">
      <c r="A653" s="15" t="str">
        <f>$A$42</f>
        <v xml:space="preserve">NAME: </v>
      </c>
      <c r="C653" s="130" t="str">
        <f>$D$20</f>
        <v>University of Colorado</v>
      </c>
      <c r="G653" s="78"/>
      <c r="H653" s="66"/>
      <c r="J653" s="13"/>
      <c r="K653" s="17" t="str">
        <f>$K$3</f>
        <v>Due Date: October 08, 2018</v>
      </c>
    </row>
    <row r="654" spans="1:11">
      <c r="A654" s="18" t="s">
        <v>6</v>
      </c>
      <c r="B654" s="18" t="s">
        <v>6</v>
      </c>
      <c r="C654" s="18" t="s">
        <v>6</v>
      </c>
      <c r="D654" s="18" t="s">
        <v>6</v>
      </c>
      <c r="E654" s="18" t="s">
        <v>6</v>
      </c>
      <c r="F654" s="18" t="s">
        <v>6</v>
      </c>
      <c r="G654" s="19" t="s">
        <v>6</v>
      </c>
      <c r="H654" s="20" t="s">
        <v>6</v>
      </c>
      <c r="I654" s="18" t="s">
        <v>6</v>
      </c>
      <c r="J654" s="19" t="s">
        <v>6</v>
      </c>
      <c r="K654" s="20" t="s">
        <v>6</v>
      </c>
    </row>
    <row r="655" spans="1:11">
      <c r="A655" s="21" t="s">
        <v>7</v>
      </c>
      <c r="E655" s="21" t="s">
        <v>7</v>
      </c>
      <c r="F655" s="22"/>
      <c r="G655" s="23"/>
      <c r="H655" s="24" t="str">
        <f>+H618</f>
        <v>2017-18</v>
      </c>
      <c r="I655" s="22"/>
      <c r="J655" s="23"/>
      <c r="K655" s="24" t="str">
        <f>+K618</f>
        <v>2018-19</v>
      </c>
    </row>
    <row r="656" spans="1:11">
      <c r="A656" s="21" t="s">
        <v>9</v>
      </c>
      <c r="C656" s="25" t="s">
        <v>51</v>
      </c>
      <c r="E656" s="21" t="s">
        <v>9</v>
      </c>
      <c r="F656" s="22"/>
      <c r="G656" s="23" t="s">
        <v>11</v>
      </c>
      <c r="H656" s="24" t="s">
        <v>12</v>
      </c>
      <c r="I656" s="22"/>
      <c r="J656" s="23" t="s">
        <v>11</v>
      </c>
      <c r="K656" s="24" t="s">
        <v>13</v>
      </c>
    </row>
    <row r="657" spans="1:11">
      <c r="A657" s="18" t="s">
        <v>6</v>
      </c>
      <c r="B657" s="18" t="s">
        <v>6</v>
      </c>
      <c r="C657" s="18" t="s">
        <v>6</v>
      </c>
      <c r="D657" s="18" t="s">
        <v>6</v>
      </c>
      <c r="E657" s="18" t="s">
        <v>6</v>
      </c>
      <c r="F657" s="18" t="s">
        <v>6</v>
      </c>
      <c r="G657" s="19" t="s">
        <v>6</v>
      </c>
      <c r="H657" s="20" t="s">
        <v>6</v>
      </c>
      <c r="I657" s="18" t="s">
        <v>6</v>
      </c>
      <c r="J657" s="19" t="s">
        <v>6</v>
      </c>
      <c r="K657" s="20" t="s">
        <v>6</v>
      </c>
    </row>
    <row r="658" spans="1:11">
      <c r="A658" s="112">
        <v>1</v>
      </c>
      <c r="B658" s="113"/>
      <c r="C658" s="113" t="s">
        <v>227</v>
      </c>
      <c r="D658" s="113"/>
      <c r="E658" s="112">
        <v>1</v>
      </c>
      <c r="F658" s="114"/>
      <c r="G658" s="115"/>
      <c r="H658" s="116"/>
      <c r="I658" s="117"/>
      <c r="J658" s="118"/>
      <c r="K658" s="119"/>
    </row>
    <row r="659" spans="1:11">
      <c r="A659" s="112">
        <v>2</v>
      </c>
      <c r="B659" s="113"/>
      <c r="C659" s="113" t="s">
        <v>227</v>
      </c>
      <c r="D659" s="113"/>
      <c r="E659" s="112">
        <v>2</v>
      </c>
      <c r="F659" s="114"/>
      <c r="G659" s="115"/>
      <c r="H659" s="116"/>
      <c r="I659" s="117"/>
      <c r="J659" s="118"/>
      <c r="K659" s="116"/>
    </row>
    <row r="660" spans="1:11">
      <c r="A660" s="112">
        <v>3</v>
      </c>
      <c r="B660" s="113"/>
      <c r="C660" s="113" t="s">
        <v>227</v>
      </c>
      <c r="D660" s="113"/>
      <c r="E660" s="112">
        <v>3</v>
      </c>
      <c r="F660" s="114"/>
      <c r="G660" s="115"/>
      <c r="H660" s="116"/>
      <c r="I660" s="117"/>
      <c r="J660" s="118"/>
      <c r="K660" s="116"/>
    </row>
    <row r="661" spans="1:11">
      <c r="A661" s="112">
        <v>4</v>
      </c>
      <c r="B661" s="113"/>
      <c r="C661" s="113" t="s">
        <v>227</v>
      </c>
      <c r="D661" s="113"/>
      <c r="E661" s="112">
        <v>4</v>
      </c>
      <c r="F661" s="114"/>
      <c r="G661" s="115"/>
      <c r="H661" s="116"/>
      <c r="I661" s="120"/>
      <c r="J661" s="118"/>
      <c r="K661" s="116"/>
    </row>
    <row r="662" spans="1:11">
      <c r="A662" s="112">
        <v>5</v>
      </c>
      <c r="B662" s="113"/>
      <c r="C662" s="113" t="s">
        <v>227</v>
      </c>
      <c r="D662" s="113"/>
      <c r="E662" s="112">
        <v>5</v>
      </c>
      <c r="F662" s="114"/>
      <c r="G662" s="115"/>
      <c r="H662" s="116"/>
      <c r="I662" s="120"/>
      <c r="J662" s="118"/>
      <c r="K662" s="116"/>
    </row>
    <row r="663" spans="1:11">
      <c r="A663" s="7">
        <v>6</v>
      </c>
      <c r="C663" s="8" t="s">
        <v>190</v>
      </c>
      <c r="E663" s="7">
        <v>6</v>
      </c>
      <c r="F663" s="9"/>
      <c r="G663" s="146">
        <v>0</v>
      </c>
      <c r="H663" s="137">
        <v>0</v>
      </c>
      <c r="I663" s="29"/>
      <c r="J663" s="136">
        <v>0</v>
      </c>
      <c r="K663" s="137">
        <v>0</v>
      </c>
    </row>
    <row r="664" spans="1:11">
      <c r="A664" s="7">
        <v>7</v>
      </c>
      <c r="C664" s="8" t="s">
        <v>191</v>
      </c>
      <c r="E664" s="7">
        <v>7</v>
      </c>
      <c r="F664" s="9"/>
      <c r="G664" s="109"/>
      <c r="H664" s="137">
        <v>0</v>
      </c>
      <c r="I664" s="83"/>
      <c r="J664" s="99"/>
      <c r="K664" s="137">
        <v>0</v>
      </c>
    </row>
    <row r="665" spans="1:11">
      <c r="A665" s="7">
        <v>8</v>
      </c>
      <c r="C665" s="8" t="s">
        <v>192</v>
      </c>
      <c r="E665" s="7">
        <v>8</v>
      </c>
      <c r="F665" s="9"/>
      <c r="G665" s="109">
        <f>SUM(G663:G664)</f>
        <v>0</v>
      </c>
      <c r="H665" s="109">
        <f>SUM(H663:H664)</f>
        <v>0</v>
      </c>
      <c r="I665" s="83"/>
      <c r="J665" s="109">
        <f>SUM(J663:J664)</f>
        <v>0</v>
      </c>
      <c r="K665" s="109">
        <f>SUM(K663:K664)</f>
        <v>0</v>
      </c>
    </row>
    <row r="666" spans="1:11">
      <c r="A666" s="7">
        <v>9</v>
      </c>
      <c r="C666" s="8"/>
      <c r="E666" s="7">
        <v>9</v>
      </c>
      <c r="F666" s="9"/>
      <c r="G666" s="109"/>
      <c r="H666" s="98"/>
      <c r="I666" s="28"/>
      <c r="J666" s="99"/>
      <c r="K666" s="98"/>
    </row>
    <row r="667" spans="1:11">
      <c r="A667" s="7">
        <v>10</v>
      </c>
      <c r="C667" s="8"/>
      <c r="E667" s="7">
        <v>10</v>
      </c>
      <c r="F667" s="9"/>
      <c r="G667" s="109"/>
      <c r="H667" s="98"/>
      <c r="I667" s="29"/>
      <c r="J667" s="99"/>
      <c r="K667" s="98"/>
    </row>
    <row r="668" spans="1:11">
      <c r="A668" s="7">
        <v>11</v>
      </c>
      <c r="C668" s="8" t="s">
        <v>174</v>
      </c>
      <c r="E668" s="7">
        <v>11</v>
      </c>
      <c r="G668" s="135">
        <v>0</v>
      </c>
      <c r="H668" s="135">
        <v>0</v>
      </c>
      <c r="I668" s="28"/>
      <c r="J668" s="135">
        <v>0</v>
      </c>
      <c r="K668" s="138">
        <v>0</v>
      </c>
    </row>
    <row r="669" spans="1:11">
      <c r="A669" s="7">
        <v>12</v>
      </c>
      <c r="C669" s="8" t="s">
        <v>175</v>
      </c>
      <c r="E669" s="7">
        <v>12</v>
      </c>
      <c r="G669" s="110"/>
      <c r="H669" s="138">
        <v>0</v>
      </c>
      <c r="I669" s="29"/>
      <c r="J669" s="94"/>
      <c r="K669" s="138">
        <v>0</v>
      </c>
    </row>
    <row r="670" spans="1:11">
      <c r="A670" s="7">
        <v>13</v>
      </c>
      <c r="C670" s="8" t="s">
        <v>193</v>
      </c>
      <c r="E670" s="7">
        <v>13</v>
      </c>
      <c r="F670" s="9"/>
      <c r="G670" s="109">
        <f>SUM(G668:G669)</f>
        <v>0</v>
      </c>
      <c r="H670" s="109">
        <f>SUM(H668:H669)</f>
        <v>0</v>
      </c>
      <c r="I670" s="83"/>
      <c r="J670" s="109">
        <f>SUM(J668:J669)</f>
        <v>0</v>
      </c>
      <c r="K670" s="109">
        <f>SUM(K668:K669)</f>
        <v>0</v>
      </c>
    </row>
    <row r="671" spans="1:11">
      <c r="A671" s="7">
        <v>14</v>
      </c>
      <c r="E671" s="7">
        <v>14</v>
      </c>
      <c r="F671" s="9"/>
      <c r="G671" s="109"/>
      <c r="H671" s="98"/>
      <c r="I671" s="83"/>
      <c r="J671" s="99"/>
      <c r="K671" s="98"/>
    </row>
    <row r="672" spans="1:11">
      <c r="A672" s="7">
        <v>15</v>
      </c>
      <c r="C672" s="8" t="s">
        <v>177</v>
      </c>
      <c r="E672" s="7">
        <v>15</v>
      </c>
      <c r="F672" s="9"/>
      <c r="G672" s="109">
        <f>G665+G670</f>
        <v>0</v>
      </c>
      <c r="H672" s="109">
        <f>H665+H670</f>
        <v>0</v>
      </c>
      <c r="I672" s="83"/>
      <c r="J672" s="109">
        <f>J665+J670</f>
        <v>0</v>
      </c>
      <c r="K672" s="109">
        <f>K665+K670</f>
        <v>0</v>
      </c>
    </row>
    <row r="673" spans="1:11">
      <c r="A673" s="7">
        <v>16</v>
      </c>
      <c r="E673" s="7">
        <v>16</v>
      </c>
      <c r="F673" s="9"/>
      <c r="G673" s="109"/>
      <c r="H673" s="98"/>
      <c r="I673" s="83"/>
      <c r="J673" s="99"/>
      <c r="K673" s="98"/>
    </row>
    <row r="674" spans="1:11" s="35" customFormat="1">
      <c r="A674" s="7">
        <v>17</v>
      </c>
      <c r="B674" s="130"/>
      <c r="C674" s="8" t="s">
        <v>178</v>
      </c>
      <c r="D674" s="130"/>
      <c r="E674" s="7">
        <v>17</v>
      </c>
      <c r="F674" s="9"/>
      <c r="G674" s="109"/>
      <c r="H674" s="137">
        <v>0</v>
      </c>
      <c r="I674" s="83"/>
      <c r="J674" s="99"/>
      <c r="K674" s="137">
        <v>0</v>
      </c>
    </row>
    <row r="675" spans="1:11" s="35" customFormat="1">
      <c r="A675" s="7">
        <v>18</v>
      </c>
      <c r="B675" s="130"/>
      <c r="C675" s="8"/>
      <c r="D675" s="130"/>
      <c r="E675" s="7">
        <v>18</v>
      </c>
      <c r="F675" s="9"/>
      <c r="G675" s="109"/>
      <c r="H675" s="98"/>
      <c r="I675" s="83"/>
      <c r="J675" s="99"/>
      <c r="K675" s="98"/>
    </row>
    <row r="676" spans="1:11">
      <c r="A676" s="7">
        <v>19</v>
      </c>
      <c r="C676" s="8" t="s">
        <v>179</v>
      </c>
      <c r="E676" s="7">
        <v>19</v>
      </c>
      <c r="F676" s="9"/>
      <c r="G676" s="109"/>
      <c r="H676" s="137">
        <v>0</v>
      </c>
      <c r="I676" s="83"/>
      <c r="J676" s="99"/>
      <c r="K676" s="137"/>
    </row>
    <row r="677" spans="1:11">
      <c r="A677" s="7">
        <v>20</v>
      </c>
      <c r="C677" s="8" t="s">
        <v>180</v>
      </c>
      <c r="E677" s="7">
        <v>20</v>
      </c>
      <c r="F677" s="9"/>
      <c r="G677" s="109"/>
      <c r="H677" s="137">
        <v>0</v>
      </c>
      <c r="I677" s="83"/>
      <c r="J677" s="99"/>
      <c r="K677" s="137">
        <v>0</v>
      </c>
    </row>
    <row r="678" spans="1:11">
      <c r="A678" s="7">
        <v>21</v>
      </c>
      <c r="C678" s="8"/>
      <c r="E678" s="7">
        <v>21</v>
      </c>
      <c r="F678" s="9"/>
      <c r="G678" s="109"/>
      <c r="H678" s="98"/>
      <c r="I678" s="83"/>
      <c r="J678" s="99"/>
      <c r="K678" s="98"/>
    </row>
    <row r="679" spans="1:11">
      <c r="A679" s="7">
        <v>22</v>
      </c>
      <c r="C679" s="8"/>
      <c r="E679" s="7">
        <v>22</v>
      </c>
      <c r="F679" s="9"/>
      <c r="G679" s="109"/>
      <c r="H679" s="98"/>
      <c r="I679" s="83"/>
      <c r="J679" s="99"/>
      <c r="K679" s="98"/>
    </row>
    <row r="680" spans="1:11">
      <c r="A680" s="7">
        <v>23</v>
      </c>
      <c r="C680" s="8" t="s">
        <v>194</v>
      </c>
      <c r="E680" s="7">
        <v>23</v>
      </c>
      <c r="F680" s="9"/>
      <c r="G680" s="109"/>
      <c r="H680" s="137"/>
      <c r="I680" s="83"/>
      <c r="J680" s="99"/>
      <c r="K680" s="137"/>
    </row>
    <row r="681" spans="1:11">
      <c r="A681" s="7">
        <v>24</v>
      </c>
      <c r="C681" s="8"/>
      <c r="E681" s="7">
        <v>24</v>
      </c>
      <c r="F681" s="9"/>
      <c r="G681" s="109"/>
      <c r="H681" s="98"/>
      <c r="I681" s="83"/>
      <c r="J681" s="99"/>
      <c r="K681" s="98"/>
    </row>
    <row r="682" spans="1:11">
      <c r="E682" s="34"/>
      <c r="F682" s="69" t="s">
        <v>6</v>
      </c>
      <c r="G682" s="20" t="s">
        <v>6</v>
      </c>
      <c r="H682" s="20" t="s">
        <v>6</v>
      </c>
      <c r="I682" s="69" t="s">
        <v>6</v>
      </c>
      <c r="J682" s="20" t="s">
        <v>6</v>
      </c>
      <c r="K682" s="20" t="s">
        <v>6</v>
      </c>
    </row>
    <row r="683" spans="1:11">
      <c r="A683" s="7">
        <v>25</v>
      </c>
      <c r="C683" s="8" t="s">
        <v>201</v>
      </c>
      <c r="E683" s="7">
        <v>25</v>
      </c>
      <c r="G683" s="94">
        <f>SUM(G672:G682)</f>
        <v>0</v>
      </c>
      <c r="H683" s="94">
        <f>SUM(H672:H682)</f>
        <v>0</v>
      </c>
      <c r="I683" s="95"/>
      <c r="J683" s="94">
        <f>SUM(J672:J682)</f>
        <v>0</v>
      </c>
      <c r="K683" s="94">
        <f>SUM(K672:K682)</f>
        <v>0</v>
      </c>
    </row>
    <row r="684" spans="1:11">
      <c r="E684" s="34"/>
      <c r="F684" s="69" t="s">
        <v>6</v>
      </c>
      <c r="G684" s="19" t="s">
        <v>6</v>
      </c>
      <c r="H684" s="20" t="s">
        <v>6</v>
      </c>
      <c r="I684" s="69" t="s">
        <v>6</v>
      </c>
      <c r="J684" s="19" t="s">
        <v>6</v>
      </c>
      <c r="K684" s="20" t="s">
        <v>6</v>
      </c>
    </row>
    <row r="685" spans="1:11">
      <c r="C685" s="130" t="s">
        <v>49</v>
      </c>
      <c r="E685" s="34"/>
      <c r="F685" s="69"/>
      <c r="G685" s="19"/>
      <c r="H685" s="20"/>
      <c r="I685" s="69"/>
      <c r="J685" s="19"/>
      <c r="K685" s="20"/>
    </row>
    <row r="687" spans="1:11">
      <c r="A687" s="8"/>
    </row>
    <row r="688" spans="1:11">
      <c r="A688" s="15" t="str">
        <f>$A$83</f>
        <v xml:space="preserve">Institution No.:  </v>
      </c>
      <c r="B688" s="35"/>
      <c r="C688" s="35"/>
      <c r="D688" s="35"/>
      <c r="E688" s="36"/>
      <c r="F688" s="35"/>
      <c r="G688" s="37"/>
      <c r="H688" s="38"/>
      <c r="I688" s="35"/>
      <c r="J688" s="37"/>
      <c r="K688" s="14" t="s">
        <v>202</v>
      </c>
    </row>
    <row r="689" spans="1:11">
      <c r="A689" s="257" t="s">
        <v>203</v>
      </c>
      <c r="B689" s="257"/>
      <c r="C689" s="257"/>
      <c r="D689" s="257"/>
      <c r="E689" s="257"/>
      <c r="F689" s="257"/>
      <c r="G689" s="257"/>
      <c r="H689" s="257"/>
      <c r="I689" s="257"/>
      <c r="J689" s="257"/>
      <c r="K689" s="257"/>
    </row>
    <row r="690" spans="1:11">
      <c r="A690" s="15" t="str">
        <f>$A$42</f>
        <v xml:space="preserve">NAME: </v>
      </c>
      <c r="C690" s="130" t="str">
        <f>$D$20</f>
        <v>University of Colorado</v>
      </c>
      <c r="F690" s="71"/>
      <c r="G690" s="65"/>
      <c r="H690" s="39"/>
      <c r="J690" s="13"/>
      <c r="K690" s="17" t="str">
        <f>$K$3</f>
        <v>Due Date: October 08, 2018</v>
      </c>
    </row>
    <row r="691" spans="1:11">
      <c r="A691" s="18" t="s">
        <v>6</v>
      </c>
      <c r="B691" s="18" t="s">
        <v>6</v>
      </c>
      <c r="C691" s="18" t="s">
        <v>6</v>
      </c>
      <c r="D691" s="18" t="s">
        <v>6</v>
      </c>
      <c r="E691" s="18" t="s">
        <v>6</v>
      </c>
      <c r="F691" s="18" t="s">
        <v>6</v>
      </c>
      <c r="G691" s="19" t="s">
        <v>6</v>
      </c>
      <c r="H691" s="20" t="s">
        <v>6</v>
      </c>
      <c r="I691" s="18" t="s">
        <v>6</v>
      </c>
      <c r="J691" s="19" t="s">
        <v>6</v>
      </c>
      <c r="K691" s="20" t="s">
        <v>6</v>
      </c>
    </row>
    <row r="692" spans="1:11">
      <c r="A692" s="21" t="s">
        <v>7</v>
      </c>
      <c r="E692" s="21" t="s">
        <v>7</v>
      </c>
      <c r="F692" s="22"/>
      <c r="G692" s="23"/>
      <c r="H692" s="24" t="str">
        <f>H655</f>
        <v>2017-18</v>
      </c>
      <c r="I692" s="22"/>
      <c r="J692" s="23"/>
      <c r="K692" s="24" t="str">
        <f>K655</f>
        <v>2018-19</v>
      </c>
    </row>
    <row r="693" spans="1:11">
      <c r="A693" s="21" t="s">
        <v>9</v>
      </c>
      <c r="C693" s="25" t="s">
        <v>51</v>
      </c>
      <c r="E693" s="21" t="s">
        <v>9</v>
      </c>
      <c r="F693" s="22"/>
      <c r="G693" s="23" t="s">
        <v>11</v>
      </c>
      <c r="H693" s="24" t="s">
        <v>12</v>
      </c>
      <c r="I693" s="22"/>
      <c r="J693" s="23" t="s">
        <v>11</v>
      </c>
      <c r="K693" s="24" t="s">
        <v>13</v>
      </c>
    </row>
    <row r="694" spans="1:11">
      <c r="A694" s="18" t="s">
        <v>6</v>
      </c>
      <c r="B694" s="18" t="s">
        <v>6</v>
      </c>
      <c r="C694" s="18" t="s">
        <v>6</v>
      </c>
      <c r="D694" s="18" t="s">
        <v>6</v>
      </c>
      <c r="E694" s="18" t="s">
        <v>6</v>
      </c>
      <c r="F694" s="18" t="s">
        <v>6</v>
      </c>
      <c r="G694" s="19" t="s">
        <v>6</v>
      </c>
      <c r="H694" s="20" t="s">
        <v>6</v>
      </c>
      <c r="I694" s="18" t="s">
        <v>6</v>
      </c>
      <c r="J694" s="19" t="s">
        <v>6</v>
      </c>
      <c r="K694" s="20" t="s">
        <v>6</v>
      </c>
    </row>
    <row r="695" spans="1:11">
      <c r="A695" s="112">
        <v>1</v>
      </c>
      <c r="B695" s="113"/>
      <c r="C695" s="113" t="s">
        <v>227</v>
      </c>
      <c r="D695" s="113"/>
      <c r="E695" s="112">
        <v>1</v>
      </c>
      <c r="F695" s="114"/>
      <c r="G695" s="115"/>
      <c r="H695" s="116"/>
      <c r="I695" s="117"/>
      <c r="J695" s="118"/>
      <c r="K695" s="119"/>
    </row>
    <row r="696" spans="1:11">
      <c r="A696" s="112">
        <v>2</v>
      </c>
      <c r="B696" s="113"/>
      <c r="C696" s="113" t="s">
        <v>227</v>
      </c>
      <c r="D696" s="113"/>
      <c r="E696" s="112">
        <v>2</v>
      </c>
      <c r="F696" s="114"/>
      <c r="G696" s="115"/>
      <c r="H696" s="116"/>
      <c r="I696" s="117"/>
      <c r="J696" s="118"/>
      <c r="K696" s="116"/>
    </row>
    <row r="697" spans="1:11">
      <c r="A697" s="112">
        <v>3</v>
      </c>
      <c r="B697" s="113"/>
      <c r="C697" s="113" t="s">
        <v>227</v>
      </c>
      <c r="D697" s="113"/>
      <c r="E697" s="112">
        <v>3</v>
      </c>
      <c r="F697" s="114"/>
      <c r="G697" s="115"/>
      <c r="H697" s="116"/>
      <c r="I697" s="117"/>
      <c r="J697" s="118"/>
      <c r="K697" s="116"/>
    </row>
    <row r="698" spans="1:11">
      <c r="A698" s="112">
        <v>4</v>
      </c>
      <c r="B698" s="113"/>
      <c r="C698" s="113" t="s">
        <v>227</v>
      </c>
      <c r="D698" s="113"/>
      <c r="E698" s="112">
        <v>4</v>
      </c>
      <c r="F698" s="114"/>
      <c r="G698" s="115"/>
      <c r="H698" s="116"/>
      <c r="I698" s="120"/>
      <c r="J698" s="118"/>
      <c r="K698" s="116"/>
    </row>
    <row r="699" spans="1:11">
      <c r="A699" s="112">
        <v>5</v>
      </c>
      <c r="B699" s="113"/>
      <c r="C699" s="113" t="s">
        <v>227</v>
      </c>
      <c r="D699" s="113"/>
      <c r="E699" s="112">
        <v>5</v>
      </c>
      <c r="F699" s="114"/>
      <c r="G699" s="118"/>
      <c r="H699" s="116"/>
      <c r="I699" s="120"/>
      <c r="J699" s="118"/>
      <c r="K699" s="116"/>
    </row>
    <row r="700" spans="1:11">
      <c r="A700" s="7">
        <v>6</v>
      </c>
      <c r="C700" s="8" t="s">
        <v>190</v>
      </c>
      <c r="E700" s="7">
        <v>6</v>
      </c>
      <c r="F700" s="9"/>
      <c r="G700" s="136">
        <v>0</v>
      </c>
      <c r="H700" s="137">
        <v>0</v>
      </c>
      <c r="I700" s="29"/>
      <c r="J700" s="136">
        <v>0</v>
      </c>
      <c r="K700" s="137">
        <v>0</v>
      </c>
    </row>
    <row r="701" spans="1:11">
      <c r="A701" s="7">
        <v>7</v>
      </c>
      <c r="C701" s="8" t="s">
        <v>191</v>
      </c>
      <c r="E701" s="7">
        <v>7</v>
      </c>
      <c r="F701" s="9"/>
      <c r="G701" s="99"/>
      <c r="H701" s="137">
        <v>0</v>
      </c>
      <c r="I701" s="83"/>
      <c r="J701" s="99"/>
      <c r="K701" s="137">
        <v>0</v>
      </c>
    </row>
    <row r="702" spans="1:11">
      <c r="A702" s="7">
        <v>8</v>
      </c>
      <c r="C702" s="8" t="s">
        <v>192</v>
      </c>
      <c r="E702" s="7">
        <v>8</v>
      </c>
      <c r="F702" s="9"/>
      <c r="G702" s="99">
        <f>SUM(G700:G701)</f>
        <v>0</v>
      </c>
      <c r="H702" s="99">
        <f>SUM(H700:H701)</f>
        <v>0</v>
      </c>
      <c r="I702" s="83"/>
      <c r="J702" s="109">
        <f>SUM(J700:J701)</f>
        <v>0</v>
      </c>
      <c r="K702" s="109">
        <f>SUM(K700:K701)</f>
        <v>0</v>
      </c>
    </row>
    <row r="703" spans="1:11">
      <c r="A703" s="7">
        <v>9</v>
      </c>
      <c r="C703" s="8"/>
      <c r="E703" s="7">
        <v>9</v>
      </c>
      <c r="F703" s="9"/>
      <c r="G703" s="109"/>
      <c r="H703" s="98"/>
      <c r="I703" s="28"/>
      <c r="J703" s="99"/>
      <c r="K703" s="98"/>
    </row>
    <row r="704" spans="1:11">
      <c r="A704" s="7">
        <v>10</v>
      </c>
      <c r="C704" s="8"/>
      <c r="E704" s="7">
        <v>10</v>
      </c>
      <c r="F704" s="9"/>
      <c r="G704" s="109"/>
      <c r="H704" s="98"/>
      <c r="I704" s="29"/>
      <c r="J704" s="99"/>
      <c r="K704" s="98"/>
    </row>
    <row r="705" spans="1:11">
      <c r="A705" s="7">
        <v>11</v>
      </c>
      <c r="C705" s="8" t="s">
        <v>174</v>
      </c>
      <c r="E705" s="7">
        <v>11</v>
      </c>
      <c r="G705" s="135">
        <v>0</v>
      </c>
      <c r="H705" s="135">
        <v>0</v>
      </c>
      <c r="I705" s="28"/>
      <c r="J705" s="135">
        <v>0</v>
      </c>
      <c r="K705" s="138">
        <v>0</v>
      </c>
    </row>
    <row r="706" spans="1:11">
      <c r="A706" s="7">
        <v>12</v>
      </c>
      <c r="C706" s="8" t="s">
        <v>175</v>
      </c>
      <c r="E706" s="7">
        <v>12</v>
      </c>
      <c r="G706" s="110"/>
      <c r="H706" s="138">
        <v>0</v>
      </c>
      <c r="I706" s="29"/>
      <c r="J706" s="94"/>
      <c r="K706" s="138">
        <v>0</v>
      </c>
    </row>
    <row r="707" spans="1:11">
      <c r="A707" s="7">
        <v>13</v>
      </c>
      <c r="C707" s="8" t="s">
        <v>193</v>
      </c>
      <c r="E707" s="7">
        <v>13</v>
      </c>
      <c r="F707" s="9"/>
      <c r="G707" s="99">
        <f>SUM(G705:G706)</f>
        <v>0</v>
      </c>
      <c r="H707" s="109">
        <f>SUM(H705:H706)</f>
        <v>0</v>
      </c>
      <c r="I707" s="83"/>
      <c r="J707" s="109">
        <f>SUM(J705:J706)</f>
        <v>0</v>
      </c>
      <c r="K707" s="109">
        <f>SUM(K705:K706)</f>
        <v>0</v>
      </c>
    </row>
    <row r="708" spans="1:11">
      <c r="A708" s="7">
        <v>14</v>
      </c>
      <c r="E708" s="7">
        <v>14</v>
      </c>
      <c r="F708" s="9"/>
      <c r="G708" s="99"/>
      <c r="H708" s="98"/>
      <c r="I708" s="83"/>
      <c r="J708" s="99"/>
      <c r="K708" s="98"/>
    </row>
    <row r="709" spans="1:11">
      <c r="A709" s="7">
        <v>15</v>
      </c>
      <c r="C709" s="8" t="s">
        <v>177</v>
      </c>
      <c r="E709" s="7">
        <v>15</v>
      </c>
      <c r="F709" s="9"/>
      <c r="G709" s="99">
        <f>G702+G707</f>
        <v>0</v>
      </c>
      <c r="H709" s="109">
        <f>H702+H707</f>
        <v>0</v>
      </c>
      <c r="I709" s="83"/>
      <c r="J709" s="109">
        <f>J702+J707</f>
        <v>0</v>
      </c>
      <c r="K709" s="109">
        <f>K702+K707</f>
        <v>0</v>
      </c>
    </row>
    <row r="710" spans="1:11">
      <c r="A710" s="7">
        <v>16</v>
      </c>
      <c r="E710" s="7">
        <v>16</v>
      </c>
      <c r="F710" s="9"/>
      <c r="G710" s="109"/>
      <c r="H710" s="98"/>
      <c r="I710" s="83"/>
      <c r="J710" s="99"/>
      <c r="K710" s="98"/>
    </row>
    <row r="711" spans="1:11" s="35" customFormat="1">
      <c r="A711" s="7">
        <v>17</v>
      </c>
      <c r="B711" s="130"/>
      <c r="C711" s="8" t="s">
        <v>178</v>
      </c>
      <c r="D711" s="130"/>
      <c r="E711" s="7">
        <v>17</v>
      </c>
      <c r="F711" s="9"/>
      <c r="G711" s="109"/>
      <c r="H711" s="137">
        <v>0</v>
      </c>
      <c r="I711" s="83"/>
      <c r="J711" s="99"/>
      <c r="K711" s="137">
        <v>0</v>
      </c>
    </row>
    <row r="712" spans="1:11" s="35" customFormat="1">
      <c r="A712" s="7">
        <v>18</v>
      </c>
      <c r="B712" s="130"/>
      <c r="C712" s="8"/>
      <c r="D712" s="130"/>
      <c r="E712" s="7">
        <v>18</v>
      </c>
      <c r="F712" s="9"/>
      <c r="G712" s="109"/>
      <c r="H712" s="98"/>
      <c r="I712" s="83"/>
      <c r="J712" s="99"/>
      <c r="K712" s="98"/>
    </row>
    <row r="713" spans="1:11">
      <c r="A713" s="7">
        <v>19</v>
      </c>
      <c r="C713" s="8" t="s">
        <v>179</v>
      </c>
      <c r="E713" s="7">
        <v>19</v>
      </c>
      <c r="F713" s="9"/>
      <c r="G713" s="109"/>
      <c r="H713" s="137">
        <v>0</v>
      </c>
      <c r="I713" s="83"/>
      <c r="J713" s="99"/>
      <c r="K713" s="137"/>
    </row>
    <row r="714" spans="1:11">
      <c r="A714" s="7">
        <v>20</v>
      </c>
      <c r="C714" s="8" t="s">
        <v>180</v>
      </c>
      <c r="E714" s="7">
        <v>20</v>
      </c>
      <c r="F714" s="9"/>
      <c r="G714" s="109"/>
      <c r="H714" s="137">
        <v>0</v>
      </c>
      <c r="I714" s="83"/>
      <c r="J714" s="99"/>
      <c r="K714" s="137">
        <v>0</v>
      </c>
    </row>
    <row r="715" spans="1:11">
      <c r="A715" s="7">
        <v>21</v>
      </c>
      <c r="C715" s="8"/>
      <c r="E715" s="7">
        <v>21</v>
      </c>
      <c r="F715" s="9"/>
      <c r="G715" s="109"/>
      <c r="H715" s="98"/>
      <c r="I715" s="83"/>
      <c r="J715" s="99"/>
      <c r="K715" s="98"/>
    </row>
    <row r="716" spans="1:11">
      <c r="A716" s="7">
        <v>22</v>
      </c>
      <c r="C716" s="8"/>
      <c r="E716" s="7">
        <v>22</v>
      </c>
      <c r="F716" s="9"/>
      <c r="G716" s="109"/>
      <c r="H716" s="98"/>
      <c r="I716" s="83"/>
      <c r="J716" s="99"/>
      <c r="K716" s="98"/>
    </row>
    <row r="717" spans="1:11">
      <c r="A717" s="7">
        <v>23</v>
      </c>
      <c r="C717" s="8" t="s">
        <v>194</v>
      </c>
      <c r="E717" s="7">
        <v>23</v>
      </c>
      <c r="F717" s="9"/>
      <c r="G717" s="109"/>
      <c r="H717" s="137">
        <v>0</v>
      </c>
      <c r="I717" s="83"/>
      <c r="J717" s="99"/>
      <c r="K717" s="137"/>
    </row>
    <row r="718" spans="1:11">
      <c r="A718" s="7">
        <v>24</v>
      </c>
      <c r="C718" s="8"/>
      <c r="E718" s="7">
        <v>24</v>
      </c>
      <c r="F718" s="9"/>
      <c r="G718" s="109"/>
      <c r="H718" s="98"/>
      <c r="I718" s="83"/>
      <c r="J718" s="99"/>
      <c r="K718" s="98"/>
    </row>
    <row r="719" spans="1:11">
      <c r="E719" s="34"/>
      <c r="F719" s="69" t="s">
        <v>6</v>
      </c>
      <c r="G719" s="20" t="s">
        <v>6</v>
      </c>
      <c r="H719" s="20" t="s">
        <v>6</v>
      </c>
      <c r="I719" s="69" t="s">
        <v>6</v>
      </c>
      <c r="J719" s="20" t="s">
        <v>6</v>
      </c>
      <c r="K719" s="20" t="s">
        <v>6</v>
      </c>
    </row>
    <row r="720" spans="1:11">
      <c r="A720" s="7">
        <v>25</v>
      </c>
      <c r="C720" s="8" t="s">
        <v>204</v>
      </c>
      <c r="E720" s="7">
        <v>25</v>
      </c>
      <c r="G720" s="94">
        <f>SUM(G709:G719)</f>
        <v>0</v>
      </c>
      <c r="H720" s="94">
        <f>SUM(H709:H719)</f>
        <v>0</v>
      </c>
      <c r="I720" s="95"/>
      <c r="J720" s="94">
        <f>SUM(J709:J719)</f>
        <v>0</v>
      </c>
      <c r="K720" s="94">
        <f>SUM(K709:K719)</f>
        <v>0</v>
      </c>
    </row>
    <row r="721" spans="1:11">
      <c r="E721" s="34"/>
      <c r="F721" s="69" t="s">
        <v>6</v>
      </c>
      <c r="G721" s="19" t="s">
        <v>6</v>
      </c>
      <c r="H721" s="20" t="s">
        <v>6</v>
      </c>
      <c r="I721" s="69" t="s">
        <v>6</v>
      </c>
      <c r="J721" s="19" t="s">
        <v>6</v>
      </c>
      <c r="K721" s="20" t="s">
        <v>6</v>
      </c>
    </row>
    <row r="722" spans="1:11">
      <c r="C722" s="130" t="s">
        <v>49</v>
      </c>
    </row>
    <row r="725" spans="1:11">
      <c r="A725" s="15" t="str">
        <f>$A$83</f>
        <v xml:space="preserve">Institution No.:  </v>
      </c>
      <c r="B725" s="35"/>
      <c r="C725" s="35"/>
      <c r="D725" s="35"/>
      <c r="E725" s="36"/>
      <c r="F725" s="35"/>
      <c r="G725" s="37"/>
      <c r="H725" s="38"/>
      <c r="I725" s="35"/>
      <c r="J725" s="37"/>
      <c r="K725" s="14" t="s">
        <v>205</v>
      </c>
    </row>
    <row r="726" spans="1:11">
      <c r="A726" s="257" t="s">
        <v>206</v>
      </c>
      <c r="B726" s="257"/>
      <c r="C726" s="257"/>
      <c r="D726" s="257"/>
      <c r="E726" s="257"/>
      <c r="F726" s="257"/>
      <c r="G726" s="257"/>
      <c r="H726" s="257"/>
      <c r="I726" s="257"/>
      <c r="J726" s="257"/>
      <c r="K726" s="257"/>
    </row>
    <row r="727" spans="1:11">
      <c r="A727" s="15" t="str">
        <f>$A$42</f>
        <v xml:space="preserve">NAME: </v>
      </c>
      <c r="C727" s="130" t="str">
        <f>$D$20</f>
        <v>University of Colorado</v>
      </c>
      <c r="F727" s="71"/>
      <c r="G727" s="65"/>
      <c r="H727" s="66"/>
      <c r="J727" s="13"/>
      <c r="K727" s="17" t="str">
        <f>$K$3</f>
        <v>Due Date: October 08, 2018</v>
      </c>
    </row>
    <row r="728" spans="1:11">
      <c r="A728" s="18" t="s">
        <v>6</v>
      </c>
      <c r="B728" s="18" t="s">
        <v>6</v>
      </c>
      <c r="C728" s="18" t="s">
        <v>6</v>
      </c>
      <c r="D728" s="18" t="s">
        <v>6</v>
      </c>
      <c r="E728" s="18" t="s">
        <v>6</v>
      </c>
      <c r="F728" s="18" t="s">
        <v>6</v>
      </c>
      <c r="G728" s="19" t="s">
        <v>6</v>
      </c>
      <c r="H728" s="20" t="s">
        <v>6</v>
      </c>
      <c r="I728" s="18" t="s">
        <v>6</v>
      </c>
      <c r="J728" s="19" t="s">
        <v>6</v>
      </c>
      <c r="K728" s="20" t="s">
        <v>6</v>
      </c>
    </row>
    <row r="729" spans="1:11">
      <c r="A729" s="21" t="s">
        <v>7</v>
      </c>
      <c r="E729" s="21" t="s">
        <v>7</v>
      </c>
      <c r="F729" s="22"/>
      <c r="G729" s="23"/>
      <c r="H729" s="24" t="str">
        <f>H692</f>
        <v>2017-18</v>
      </c>
      <c r="I729" s="22"/>
      <c r="J729" s="23"/>
      <c r="K729" s="24" t="str">
        <f>K692</f>
        <v>2018-19</v>
      </c>
    </row>
    <row r="730" spans="1:11">
      <c r="A730" s="21" t="s">
        <v>9</v>
      </c>
      <c r="C730" s="25" t="s">
        <v>51</v>
      </c>
      <c r="E730" s="21" t="s">
        <v>9</v>
      </c>
      <c r="F730" s="22"/>
      <c r="G730" s="23" t="s">
        <v>11</v>
      </c>
      <c r="H730" s="24" t="s">
        <v>12</v>
      </c>
      <c r="I730" s="22"/>
      <c r="J730" s="23" t="s">
        <v>11</v>
      </c>
      <c r="K730" s="24" t="s">
        <v>13</v>
      </c>
    </row>
    <row r="731" spans="1:11">
      <c r="A731" s="18" t="s">
        <v>6</v>
      </c>
      <c r="B731" s="18" t="s">
        <v>6</v>
      </c>
      <c r="C731" s="18" t="s">
        <v>6</v>
      </c>
      <c r="D731" s="18" t="s">
        <v>6</v>
      </c>
      <c r="E731" s="18" t="s">
        <v>6</v>
      </c>
      <c r="F731" s="18" t="s">
        <v>6</v>
      </c>
      <c r="G731" s="19"/>
      <c r="H731" s="20"/>
      <c r="I731" s="18"/>
      <c r="J731" s="19"/>
      <c r="K731" s="20"/>
    </row>
    <row r="732" spans="1:11">
      <c r="A732" s="112">
        <v>1</v>
      </c>
      <c r="B732" s="113"/>
      <c r="C732" s="113" t="s">
        <v>227</v>
      </c>
      <c r="D732" s="113"/>
      <c r="E732" s="112">
        <v>1</v>
      </c>
      <c r="F732" s="114"/>
      <c r="G732" s="115"/>
      <c r="H732" s="116"/>
      <c r="I732" s="117"/>
      <c r="J732" s="118"/>
      <c r="K732" s="119"/>
    </row>
    <row r="733" spans="1:11">
      <c r="A733" s="112">
        <v>2</v>
      </c>
      <c r="B733" s="113"/>
      <c r="C733" s="113" t="s">
        <v>227</v>
      </c>
      <c r="D733" s="113"/>
      <c r="E733" s="112">
        <v>2</v>
      </c>
      <c r="F733" s="114"/>
      <c r="G733" s="115"/>
      <c r="H733" s="116"/>
      <c r="I733" s="117"/>
      <c r="J733" s="118"/>
      <c r="K733" s="116"/>
    </row>
    <row r="734" spans="1:11">
      <c r="A734" s="112">
        <v>3</v>
      </c>
      <c r="B734" s="113"/>
      <c r="C734" s="113" t="s">
        <v>227</v>
      </c>
      <c r="D734" s="113"/>
      <c r="E734" s="112">
        <v>3</v>
      </c>
      <c r="F734" s="114"/>
      <c r="G734" s="115"/>
      <c r="H734" s="116"/>
      <c r="I734" s="117"/>
      <c r="J734" s="118"/>
      <c r="K734" s="116"/>
    </row>
    <row r="735" spans="1:11">
      <c r="A735" s="112">
        <v>4</v>
      </c>
      <c r="B735" s="113"/>
      <c r="C735" s="113" t="s">
        <v>227</v>
      </c>
      <c r="D735" s="113"/>
      <c r="E735" s="112">
        <v>4</v>
      </c>
      <c r="F735" s="114"/>
      <c r="G735" s="115"/>
      <c r="H735" s="116"/>
      <c r="I735" s="120"/>
      <c r="J735" s="118"/>
      <c r="K735" s="116"/>
    </row>
    <row r="736" spans="1:11">
      <c r="A736" s="112">
        <v>5</v>
      </c>
      <c r="B736" s="113"/>
      <c r="C736" s="113" t="s">
        <v>227</v>
      </c>
      <c r="D736" s="113"/>
      <c r="E736" s="112">
        <v>5</v>
      </c>
      <c r="F736" s="114"/>
      <c r="G736" s="115"/>
      <c r="H736" s="116"/>
      <c r="I736" s="120"/>
      <c r="J736" s="118"/>
      <c r="K736" s="116"/>
    </row>
    <row r="737" spans="1:11">
      <c r="A737" s="7">
        <v>6</v>
      </c>
      <c r="C737" s="8" t="s">
        <v>190</v>
      </c>
      <c r="E737" s="7">
        <v>6</v>
      </c>
      <c r="F737" s="9"/>
      <c r="G737" s="146">
        <v>0</v>
      </c>
      <c r="H737" s="137">
        <v>0</v>
      </c>
      <c r="I737" s="29"/>
      <c r="J737" s="136">
        <v>0</v>
      </c>
      <c r="K737" s="137">
        <v>0</v>
      </c>
    </row>
    <row r="738" spans="1:11">
      <c r="A738" s="7">
        <v>7</v>
      </c>
      <c r="C738" s="8" t="s">
        <v>191</v>
      </c>
      <c r="E738" s="7">
        <v>7</v>
      </c>
      <c r="F738" s="9"/>
      <c r="G738" s="109"/>
      <c r="H738" s="137">
        <v>0</v>
      </c>
      <c r="I738" s="83"/>
      <c r="J738" s="99"/>
      <c r="K738" s="137">
        <v>0</v>
      </c>
    </row>
    <row r="739" spans="1:11">
      <c r="A739" s="7">
        <v>8</v>
      </c>
      <c r="C739" s="8" t="s">
        <v>192</v>
      </c>
      <c r="E739" s="7">
        <v>8</v>
      </c>
      <c r="F739" s="9"/>
      <c r="G739" s="109">
        <f>SUM(G737:G738)</f>
        <v>0</v>
      </c>
      <c r="H739" s="99">
        <f>SUM(H737:H738)</f>
        <v>0</v>
      </c>
      <c r="I739" s="83"/>
      <c r="J739" s="109">
        <f>SUM(J737:J738)</f>
        <v>0</v>
      </c>
      <c r="K739" s="99">
        <f>SUM(K737:K738)</f>
        <v>0</v>
      </c>
    </row>
    <row r="740" spans="1:11">
      <c r="A740" s="7">
        <v>9</v>
      </c>
      <c r="C740" s="8"/>
      <c r="E740" s="7">
        <v>9</v>
      </c>
      <c r="F740" s="9"/>
      <c r="G740" s="109"/>
      <c r="H740" s="98"/>
      <c r="I740" s="28"/>
      <c r="J740" s="99"/>
      <c r="K740" s="98"/>
    </row>
    <row r="741" spans="1:11">
      <c r="A741" s="7">
        <v>10</v>
      </c>
      <c r="C741" s="8"/>
      <c r="E741" s="7">
        <v>10</v>
      </c>
      <c r="F741" s="9"/>
      <c r="G741" s="109"/>
      <c r="H741" s="98"/>
      <c r="I741" s="29"/>
      <c r="J741" s="99"/>
      <c r="K741" s="98"/>
    </row>
    <row r="742" spans="1:11">
      <c r="A742" s="7">
        <v>11</v>
      </c>
      <c r="C742" s="8" t="s">
        <v>174</v>
      </c>
      <c r="E742" s="7">
        <v>11</v>
      </c>
      <c r="G742" s="135">
        <v>0</v>
      </c>
      <c r="H742" s="135">
        <v>0</v>
      </c>
      <c r="I742" s="28"/>
      <c r="J742" s="135">
        <v>0</v>
      </c>
      <c r="K742" s="138">
        <v>0</v>
      </c>
    </row>
    <row r="743" spans="1:11">
      <c r="A743" s="7">
        <v>12</v>
      </c>
      <c r="C743" s="8" t="s">
        <v>175</v>
      </c>
      <c r="E743" s="7">
        <v>12</v>
      </c>
      <c r="G743" s="110"/>
      <c r="H743" s="138">
        <v>0</v>
      </c>
      <c r="I743" s="29"/>
      <c r="J743" s="94"/>
      <c r="K743" s="138">
        <v>0</v>
      </c>
    </row>
    <row r="744" spans="1:11">
      <c r="A744" s="7">
        <v>13</v>
      </c>
      <c r="C744" s="8" t="s">
        <v>193</v>
      </c>
      <c r="E744" s="7">
        <v>13</v>
      </c>
      <c r="F744" s="9"/>
      <c r="G744" s="109">
        <f>SUM(G742:G743)</f>
        <v>0</v>
      </c>
      <c r="H744" s="99">
        <f>SUM(H742:H743)</f>
        <v>0</v>
      </c>
      <c r="I744" s="83"/>
      <c r="J744" s="109">
        <f>SUM(J742:J743)</f>
        <v>0</v>
      </c>
      <c r="K744" s="109">
        <f>SUM(K742:K743)</f>
        <v>0</v>
      </c>
    </row>
    <row r="745" spans="1:11">
      <c r="A745" s="7">
        <v>14</v>
      </c>
      <c r="E745" s="7">
        <v>14</v>
      </c>
      <c r="F745" s="9"/>
      <c r="G745" s="109"/>
      <c r="H745" s="98"/>
      <c r="I745" s="83"/>
      <c r="J745" s="99"/>
      <c r="K745" s="98"/>
    </row>
    <row r="746" spans="1:11" ht="24.75" customHeight="1">
      <c r="A746" s="7">
        <v>15</v>
      </c>
      <c r="C746" s="8" t="s">
        <v>177</v>
      </c>
      <c r="E746" s="7">
        <v>15</v>
      </c>
      <c r="F746" s="9"/>
      <c r="G746" s="109">
        <f>G739+G744</f>
        <v>0</v>
      </c>
      <c r="H746" s="109">
        <f>H739+H744</f>
        <v>0</v>
      </c>
      <c r="I746" s="83"/>
      <c r="J746" s="109">
        <f>J739+J744</f>
        <v>0</v>
      </c>
      <c r="K746" s="109">
        <f>K739+K744</f>
        <v>0</v>
      </c>
    </row>
    <row r="747" spans="1:11" s="80" customFormat="1">
      <c r="A747" s="7">
        <v>16</v>
      </c>
      <c r="B747" s="130"/>
      <c r="C747" s="130"/>
      <c r="D747" s="130"/>
      <c r="E747" s="7">
        <v>16</v>
      </c>
      <c r="F747" s="9"/>
      <c r="G747" s="109"/>
      <c r="H747" s="98"/>
      <c r="I747" s="83"/>
      <c r="J747" s="99"/>
      <c r="K747" s="98"/>
    </row>
    <row r="748" spans="1:11">
      <c r="A748" s="7">
        <v>17</v>
      </c>
      <c r="C748" s="8" t="s">
        <v>178</v>
      </c>
      <c r="E748" s="7">
        <v>17</v>
      </c>
      <c r="F748" s="9"/>
      <c r="G748" s="109"/>
      <c r="H748" s="137">
        <v>0</v>
      </c>
      <c r="I748" s="83"/>
      <c r="J748" s="99"/>
      <c r="K748" s="137">
        <v>0</v>
      </c>
    </row>
    <row r="749" spans="1:11">
      <c r="A749" s="7">
        <v>18</v>
      </c>
      <c r="C749" s="8"/>
      <c r="E749" s="7">
        <v>18</v>
      </c>
      <c r="F749" s="9"/>
      <c r="G749" s="109"/>
      <c r="H749" s="98"/>
      <c r="I749" s="83"/>
      <c r="J749" s="99"/>
      <c r="K749" s="98"/>
    </row>
    <row r="750" spans="1:11" s="35" customFormat="1">
      <c r="A750" s="7">
        <v>19</v>
      </c>
      <c r="B750" s="130"/>
      <c r="C750" s="8" t="s">
        <v>179</v>
      </c>
      <c r="D750" s="130"/>
      <c r="E750" s="7">
        <v>19</v>
      </c>
      <c r="F750" s="9"/>
      <c r="G750" s="109"/>
      <c r="H750" s="137">
        <v>0</v>
      </c>
      <c r="I750" s="83"/>
      <c r="J750" s="99"/>
      <c r="K750" s="137"/>
    </row>
    <row r="751" spans="1:11" s="35" customFormat="1">
      <c r="A751" s="7">
        <v>20</v>
      </c>
      <c r="B751" s="130"/>
      <c r="C751" s="8" t="s">
        <v>180</v>
      </c>
      <c r="D751" s="130"/>
      <c r="E751" s="7">
        <v>20</v>
      </c>
      <c r="F751" s="9"/>
      <c r="G751" s="109"/>
      <c r="H751" s="137">
        <v>0</v>
      </c>
      <c r="I751" s="83"/>
      <c r="J751" s="99"/>
      <c r="K751" s="137">
        <v>0</v>
      </c>
    </row>
    <row r="752" spans="1:11">
      <c r="A752" s="7">
        <v>21</v>
      </c>
      <c r="C752" s="8" t="s">
        <v>225</v>
      </c>
      <c r="E752" s="7">
        <v>21</v>
      </c>
      <c r="F752" s="9"/>
      <c r="G752" s="109"/>
      <c r="H752" s="137">
        <v>0</v>
      </c>
      <c r="I752" s="83"/>
      <c r="J752" s="99"/>
      <c r="K752" s="137">
        <v>0</v>
      </c>
    </row>
    <row r="753" spans="1:11">
      <c r="A753" s="7">
        <v>22</v>
      </c>
      <c r="C753" s="8"/>
      <c r="E753" s="7">
        <v>22</v>
      </c>
      <c r="F753" s="9"/>
      <c r="G753" s="109"/>
      <c r="H753" s="98"/>
      <c r="I753" s="83"/>
      <c r="J753" s="99"/>
      <c r="K753" s="98"/>
    </row>
    <row r="754" spans="1:11">
      <c r="A754" s="7">
        <v>23</v>
      </c>
      <c r="C754" s="8" t="s">
        <v>194</v>
      </c>
      <c r="E754" s="7">
        <v>23</v>
      </c>
      <c r="F754" s="9"/>
      <c r="G754" s="109"/>
      <c r="H754" s="137">
        <v>0</v>
      </c>
      <c r="I754" s="83"/>
      <c r="J754" s="99"/>
      <c r="K754" s="137"/>
    </row>
    <row r="755" spans="1:11">
      <c r="A755" s="7">
        <v>24</v>
      </c>
      <c r="C755" s="8"/>
      <c r="E755" s="7">
        <v>24</v>
      </c>
      <c r="F755" s="9"/>
      <c r="G755" s="109"/>
      <c r="H755" s="98"/>
      <c r="I755" s="83"/>
      <c r="J755" s="99"/>
      <c r="K755" s="98"/>
    </row>
    <row r="756" spans="1:11">
      <c r="E756" s="34"/>
      <c r="F756" s="69" t="s">
        <v>6</v>
      </c>
      <c r="G756" s="20" t="s">
        <v>6</v>
      </c>
      <c r="H756" s="20" t="s">
        <v>6</v>
      </c>
      <c r="I756" s="69" t="s">
        <v>6</v>
      </c>
      <c r="J756" s="20" t="s">
        <v>6</v>
      </c>
      <c r="K756" s="20" t="s">
        <v>6</v>
      </c>
    </row>
    <row r="757" spans="1:11">
      <c r="A757" s="7">
        <v>25</v>
      </c>
      <c r="C757" s="8" t="s">
        <v>207</v>
      </c>
      <c r="E757" s="7">
        <v>25</v>
      </c>
      <c r="G757" s="94">
        <f>SUM(G746:G756)</f>
        <v>0</v>
      </c>
      <c r="H757" s="94">
        <f>SUM(H746:H756)</f>
        <v>0</v>
      </c>
      <c r="I757" s="95"/>
      <c r="J757" s="94">
        <f>SUM(J746:J756)</f>
        <v>0</v>
      </c>
      <c r="K757" s="94">
        <f>SUM(K746:K756)</f>
        <v>0</v>
      </c>
    </row>
    <row r="758" spans="1:11">
      <c r="E758" s="34"/>
      <c r="F758" s="69" t="s">
        <v>6</v>
      </c>
      <c r="G758" s="19" t="s">
        <v>6</v>
      </c>
      <c r="H758" s="20" t="s">
        <v>6</v>
      </c>
      <c r="I758" s="69" t="s">
        <v>6</v>
      </c>
      <c r="J758" s="19" t="s">
        <v>6</v>
      </c>
      <c r="K758" s="20" t="s">
        <v>6</v>
      </c>
    </row>
    <row r="759" spans="1:11">
      <c r="C759" s="130" t="s">
        <v>49</v>
      </c>
      <c r="E759" s="34"/>
      <c r="F759" s="69"/>
      <c r="G759" s="19"/>
      <c r="H759" s="20"/>
      <c r="I759" s="69"/>
      <c r="J759" s="19"/>
      <c r="K759" s="20"/>
    </row>
    <row r="761" spans="1:11">
      <c r="A761" s="8"/>
    </row>
    <row r="762" spans="1:11">
      <c r="A762" s="15" t="str">
        <f>$A$83</f>
        <v xml:space="preserve">Institution No.:  </v>
      </c>
      <c r="B762" s="35"/>
      <c r="C762" s="35"/>
      <c r="D762" s="35"/>
      <c r="E762" s="36"/>
      <c r="F762" s="35"/>
      <c r="G762" s="37"/>
      <c r="H762" s="38"/>
      <c r="I762" s="35"/>
      <c r="J762" s="37"/>
      <c r="K762" s="14" t="s">
        <v>208</v>
      </c>
    </row>
    <row r="763" spans="1:11">
      <c r="A763" s="257" t="s">
        <v>209</v>
      </c>
      <c r="B763" s="257"/>
      <c r="C763" s="257"/>
      <c r="D763" s="257"/>
      <c r="E763" s="257"/>
      <c r="F763" s="257"/>
      <c r="G763" s="257"/>
      <c r="H763" s="257"/>
      <c r="I763" s="257"/>
      <c r="J763" s="257"/>
      <c r="K763" s="257"/>
    </row>
    <row r="764" spans="1:11">
      <c r="A764" s="15" t="str">
        <f>$A$42</f>
        <v xml:space="preserve">NAME: </v>
      </c>
      <c r="C764" s="130" t="str">
        <f>$D$20</f>
        <v>University of Colorado</v>
      </c>
      <c r="F764" s="71"/>
      <c r="G764" s="65"/>
      <c r="H764" s="66"/>
      <c r="J764" s="13"/>
      <c r="K764" s="17" t="str">
        <f>$K$3</f>
        <v>Due Date: October 08, 2018</v>
      </c>
    </row>
    <row r="765" spans="1:11">
      <c r="A765" s="18" t="s">
        <v>6</v>
      </c>
      <c r="B765" s="18" t="s">
        <v>6</v>
      </c>
      <c r="C765" s="18" t="s">
        <v>6</v>
      </c>
      <c r="D765" s="18" t="s">
        <v>6</v>
      </c>
      <c r="E765" s="18" t="s">
        <v>6</v>
      </c>
      <c r="F765" s="18" t="s">
        <v>6</v>
      </c>
      <c r="G765" s="19" t="s">
        <v>6</v>
      </c>
      <c r="H765" s="20" t="s">
        <v>6</v>
      </c>
      <c r="I765" s="18" t="s">
        <v>6</v>
      </c>
      <c r="J765" s="19" t="s">
        <v>6</v>
      </c>
      <c r="K765" s="20" t="s">
        <v>6</v>
      </c>
    </row>
    <row r="766" spans="1:11">
      <c r="A766" s="21" t="s">
        <v>7</v>
      </c>
      <c r="E766" s="21" t="s">
        <v>7</v>
      </c>
      <c r="F766" s="22"/>
      <c r="G766" s="23"/>
      <c r="H766" s="24" t="str">
        <f>+H729</f>
        <v>2017-18</v>
      </c>
      <c r="I766" s="22"/>
      <c r="J766" s="23"/>
      <c r="K766" s="24" t="str">
        <f>+K729</f>
        <v>2018-19</v>
      </c>
    </row>
    <row r="767" spans="1:11">
      <c r="A767" s="21" t="s">
        <v>9</v>
      </c>
      <c r="C767" s="25" t="s">
        <v>51</v>
      </c>
      <c r="E767" s="21" t="s">
        <v>9</v>
      </c>
      <c r="G767" s="13"/>
      <c r="H767" s="24" t="s">
        <v>12</v>
      </c>
      <c r="J767" s="13"/>
      <c r="K767" s="24" t="s">
        <v>13</v>
      </c>
    </row>
    <row r="768" spans="1:11">
      <c r="A768" s="18" t="s">
        <v>6</v>
      </c>
      <c r="B768" s="18" t="s">
        <v>6</v>
      </c>
      <c r="C768" s="18" t="s">
        <v>6</v>
      </c>
      <c r="D768" s="18" t="s">
        <v>6</v>
      </c>
      <c r="E768" s="18" t="s">
        <v>6</v>
      </c>
      <c r="F768" s="18" t="s">
        <v>6</v>
      </c>
      <c r="G768" s="19" t="s">
        <v>6</v>
      </c>
      <c r="H768" s="20" t="s">
        <v>6</v>
      </c>
      <c r="I768" s="18" t="s">
        <v>6</v>
      </c>
      <c r="J768" s="19" t="s">
        <v>6</v>
      </c>
      <c r="K768" s="20" t="s">
        <v>6</v>
      </c>
    </row>
    <row r="769" spans="1:16">
      <c r="A769" s="7">
        <v>1</v>
      </c>
      <c r="C769" s="8" t="s">
        <v>210</v>
      </c>
      <c r="E769" s="7">
        <v>1</v>
      </c>
      <c r="F769" s="9"/>
      <c r="G769" s="105"/>
      <c r="H769" s="145">
        <v>0</v>
      </c>
      <c r="I769" s="105"/>
      <c r="J769" s="105"/>
      <c r="K769" s="145">
        <v>0</v>
      </c>
    </row>
    <row r="770" spans="1:16">
      <c r="A770" s="7">
        <f t="shared" ref="A770:A787" si="3">(A769+1)</f>
        <v>2</v>
      </c>
      <c r="C770" s="9"/>
      <c r="E770" s="7">
        <f t="shared" ref="E770:E787" si="4">(E769+1)</f>
        <v>2</v>
      </c>
      <c r="F770" s="9"/>
      <c r="G770" s="10"/>
      <c r="H770" s="11"/>
      <c r="I770" s="9"/>
      <c r="J770" s="10"/>
      <c r="K770" s="11"/>
    </row>
    <row r="771" spans="1:16">
      <c r="A771" s="7">
        <f t="shared" si="3"/>
        <v>3</v>
      </c>
      <c r="C771" s="9"/>
      <c r="E771" s="7">
        <f t="shared" si="4"/>
        <v>3</v>
      </c>
      <c r="F771" s="9"/>
      <c r="G771" s="10"/>
      <c r="H771" s="11"/>
      <c r="I771" s="9"/>
      <c r="J771" s="10"/>
      <c r="K771" s="11"/>
      <c r="P771" s="130" t="s">
        <v>38</v>
      </c>
    </row>
    <row r="772" spans="1:16">
      <c r="A772" s="7">
        <f t="shared" si="3"/>
        <v>4</v>
      </c>
      <c r="C772" s="9"/>
      <c r="E772" s="7">
        <f t="shared" si="4"/>
        <v>4</v>
      </c>
      <c r="F772" s="9"/>
      <c r="G772" s="10"/>
      <c r="H772" s="11"/>
      <c r="I772" s="9"/>
      <c r="J772" s="10"/>
      <c r="K772" s="11"/>
    </row>
    <row r="773" spans="1:16">
      <c r="A773" s="7">
        <f t="shared" si="3"/>
        <v>5</v>
      </c>
      <c r="C773" s="9"/>
      <c r="E773" s="7">
        <f t="shared" si="4"/>
        <v>5</v>
      </c>
      <c r="F773" s="9"/>
      <c r="G773" s="10"/>
      <c r="H773" s="11"/>
      <c r="I773" s="9"/>
      <c r="J773" s="10"/>
      <c r="K773" s="11"/>
    </row>
    <row r="774" spans="1:16">
      <c r="A774" s="7">
        <f t="shared" si="3"/>
        <v>6</v>
      </c>
      <c r="C774" s="9"/>
      <c r="E774" s="7">
        <f t="shared" si="4"/>
        <v>6</v>
      </c>
      <c r="F774" s="9"/>
      <c r="G774" s="10"/>
      <c r="H774" s="11"/>
      <c r="I774" s="9"/>
      <c r="J774" s="10"/>
      <c r="K774" s="11"/>
    </row>
    <row r="775" spans="1:16">
      <c r="A775" s="7">
        <f t="shared" si="3"/>
        <v>7</v>
      </c>
      <c r="C775" s="9"/>
      <c r="E775" s="7">
        <f t="shared" si="4"/>
        <v>7</v>
      </c>
      <c r="F775" s="9"/>
      <c r="G775" s="10"/>
      <c r="H775" s="11"/>
      <c r="I775" s="9"/>
      <c r="J775" s="10"/>
      <c r="K775" s="11"/>
    </row>
    <row r="776" spans="1:16">
      <c r="A776" s="7">
        <f t="shared" si="3"/>
        <v>8</v>
      </c>
      <c r="C776" s="9"/>
      <c r="E776" s="7">
        <f t="shared" si="4"/>
        <v>8</v>
      </c>
      <c r="F776" s="9"/>
      <c r="G776" s="10"/>
      <c r="H776" s="11"/>
      <c r="I776" s="9"/>
      <c r="J776" s="10"/>
      <c r="K776" s="11"/>
    </row>
    <row r="777" spans="1:16">
      <c r="A777" s="7">
        <f t="shared" si="3"/>
        <v>9</v>
      </c>
      <c r="C777" s="9"/>
      <c r="E777" s="7">
        <f t="shared" si="4"/>
        <v>9</v>
      </c>
      <c r="F777" s="9"/>
      <c r="G777" s="10"/>
      <c r="H777" s="11"/>
      <c r="I777" s="9"/>
      <c r="J777" s="10"/>
      <c r="K777" s="11"/>
    </row>
    <row r="778" spans="1:16">
      <c r="A778" s="7">
        <f t="shared" si="3"/>
        <v>10</v>
      </c>
      <c r="C778" s="9"/>
      <c r="E778" s="7">
        <f t="shared" si="4"/>
        <v>10</v>
      </c>
      <c r="F778" s="9"/>
      <c r="G778" s="10"/>
      <c r="H778" s="11"/>
      <c r="I778" s="9"/>
      <c r="J778" s="10"/>
      <c r="K778" s="11"/>
    </row>
    <row r="779" spans="1:16">
      <c r="A779" s="7">
        <f t="shared" si="3"/>
        <v>11</v>
      </c>
      <c r="C779" s="9"/>
      <c r="E779" s="7">
        <f t="shared" si="4"/>
        <v>11</v>
      </c>
      <c r="G779" s="10"/>
      <c r="H779" s="11"/>
      <c r="I779" s="9"/>
      <c r="J779" s="10"/>
      <c r="K779" s="11"/>
    </row>
    <row r="780" spans="1:16">
      <c r="A780" s="7">
        <f t="shared" si="3"/>
        <v>12</v>
      </c>
      <c r="C780" s="9"/>
      <c r="E780" s="7">
        <f t="shared" si="4"/>
        <v>12</v>
      </c>
      <c r="G780" s="10"/>
      <c r="H780" s="11"/>
      <c r="I780" s="9"/>
      <c r="J780" s="10"/>
      <c r="K780" s="11"/>
    </row>
    <row r="781" spans="1:16">
      <c r="A781" s="7">
        <f t="shared" si="3"/>
        <v>13</v>
      </c>
      <c r="C781" s="9"/>
      <c r="E781" s="7">
        <f t="shared" si="4"/>
        <v>13</v>
      </c>
      <c r="F781" s="9"/>
      <c r="G781" s="10"/>
      <c r="H781" s="11"/>
      <c r="I781" s="9"/>
      <c r="J781" s="10"/>
      <c r="K781" s="11"/>
    </row>
    <row r="782" spans="1:16">
      <c r="A782" s="7">
        <f t="shared" si="3"/>
        <v>14</v>
      </c>
      <c r="C782" s="9"/>
      <c r="E782" s="7">
        <f t="shared" si="4"/>
        <v>14</v>
      </c>
      <c r="F782" s="9"/>
      <c r="G782" s="10"/>
      <c r="H782" s="11"/>
      <c r="I782" s="9"/>
      <c r="J782" s="10"/>
      <c r="K782" s="11"/>
    </row>
    <row r="783" spans="1:16">
      <c r="A783" s="7">
        <f t="shared" si="3"/>
        <v>15</v>
      </c>
      <c r="C783" s="9"/>
      <c r="E783" s="7">
        <f t="shared" si="4"/>
        <v>15</v>
      </c>
      <c r="F783" s="9"/>
      <c r="G783" s="10"/>
      <c r="H783" s="11"/>
      <c r="I783" s="9"/>
      <c r="J783" s="10"/>
      <c r="K783" s="11"/>
    </row>
    <row r="784" spans="1:16">
      <c r="A784" s="7">
        <f t="shared" si="3"/>
        <v>16</v>
      </c>
      <c r="C784" s="9"/>
      <c r="E784" s="7">
        <f t="shared" si="4"/>
        <v>16</v>
      </c>
      <c r="F784" s="9"/>
      <c r="G784" s="10"/>
      <c r="H784" s="11"/>
      <c r="I784" s="9"/>
      <c r="J784" s="10"/>
      <c r="K784" s="11"/>
    </row>
    <row r="785" spans="1:11">
      <c r="A785" s="7">
        <f t="shared" si="3"/>
        <v>17</v>
      </c>
      <c r="C785" s="9"/>
      <c r="E785" s="7">
        <f t="shared" si="4"/>
        <v>17</v>
      </c>
      <c r="F785" s="9"/>
      <c r="G785" s="10"/>
      <c r="H785" s="11"/>
      <c r="I785" s="9"/>
      <c r="J785" s="10"/>
      <c r="K785" s="11"/>
    </row>
    <row r="786" spans="1:11">
      <c r="A786" s="7">
        <f t="shared" si="3"/>
        <v>18</v>
      </c>
      <c r="C786" s="9"/>
      <c r="E786" s="7">
        <f t="shared" si="4"/>
        <v>18</v>
      </c>
      <c r="F786" s="9"/>
      <c r="G786" s="10"/>
      <c r="H786" s="11"/>
      <c r="I786" s="9"/>
      <c r="J786" s="10"/>
      <c r="K786" s="11"/>
    </row>
    <row r="787" spans="1:11">
      <c r="A787" s="7">
        <f t="shared" si="3"/>
        <v>19</v>
      </c>
      <c r="C787" s="9"/>
      <c r="E787" s="7">
        <f t="shared" si="4"/>
        <v>19</v>
      </c>
      <c r="F787" s="9"/>
      <c r="G787" s="10"/>
      <c r="H787" s="11"/>
      <c r="I787" s="9"/>
      <c r="J787" s="10"/>
      <c r="K787" s="11"/>
    </row>
    <row r="788" spans="1:11">
      <c r="A788" s="7">
        <v>20</v>
      </c>
      <c r="E788" s="7">
        <v>20</v>
      </c>
      <c r="F788" s="69"/>
      <c r="G788" s="19"/>
      <c r="H788" s="20"/>
      <c r="I788" s="69"/>
      <c r="J788" s="19"/>
      <c r="K788" s="20"/>
    </row>
    <row r="789" spans="1:11">
      <c r="A789" s="7">
        <v>21</v>
      </c>
      <c r="E789" s="7">
        <v>21</v>
      </c>
      <c r="F789" s="69"/>
      <c r="G789" s="19"/>
      <c r="H789" s="39"/>
      <c r="I789" s="69"/>
      <c r="J789" s="19"/>
      <c r="K789" s="39"/>
    </row>
    <row r="790" spans="1:11">
      <c r="A790" s="7">
        <v>22</v>
      </c>
      <c r="E790" s="7">
        <v>22</v>
      </c>
      <c r="G790" s="13"/>
      <c r="H790" s="39"/>
      <c r="J790" s="13"/>
      <c r="K790" s="39"/>
    </row>
    <row r="791" spans="1:11">
      <c r="A791" s="7">
        <v>23</v>
      </c>
      <c r="D791" s="85"/>
      <c r="E791" s="7">
        <v>23</v>
      </c>
      <c r="H791" s="39"/>
      <c r="K791" s="39"/>
    </row>
    <row r="792" spans="1:11">
      <c r="A792" s="7">
        <v>24</v>
      </c>
      <c r="D792" s="85"/>
      <c r="E792" s="7">
        <v>24</v>
      </c>
      <c r="H792" s="39"/>
      <c r="K792" s="39"/>
    </row>
    <row r="793" spans="1:11">
      <c r="F793" s="69" t="s">
        <v>6</v>
      </c>
      <c r="G793" s="19" t="s">
        <v>6</v>
      </c>
      <c r="H793" s="20"/>
      <c r="I793" s="69"/>
      <c r="J793" s="19"/>
      <c r="K793" s="20"/>
    </row>
    <row r="794" spans="1:11">
      <c r="A794" s="7">
        <v>25</v>
      </c>
      <c r="C794" s="8" t="s">
        <v>211</v>
      </c>
      <c r="E794" s="7">
        <v>25</v>
      </c>
      <c r="G794" s="102"/>
      <c r="H794" s="103">
        <f>SUM(H769:H792)</f>
        <v>0</v>
      </c>
      <c r="I794" s="103"/>
      <c r="J794" s="102"/>
      <c r="K794" s="103">
        <f>SUM(K769:K792)</f>
        <v>0</v>
      </c>
    </row>
    <row r="795" spans="1:11">
      <c r="D795" s="85"/>
      <c r="F795" s="69" t="s">
        <v>6</v>
      </c>
      <c r="G795" s="19" t="s">
        <v>6</v>
      </c>
      <c r="H795" s="20"/>
      <c r="I795" s="69"/>
      <c r="J795" s="19"/>
      <c r="K795" s="20"/>
    </row>
    <row r="796" spans="1:11">
      <c r="F796" s="69"/>
      <c r="G796" s="19"/>
      <c r="H796" s="20"/>
      <c r="I796" s="69"/>
      <c r="J796" s="19"/>
      <c r="K796" s="20"/>
    </row>
    <row r="797" spans="1:11">
      <c r="C797" s="258" t="s">
        <v>235</v>
      </c>
      <c r="D797" s="258"/>
      <c r="E797" s="258"/>
      <c r="F797" s="258"/>
      <c r="G797" s="258"/>
      <c r="H797" s="258"/>
      <c r="I797" s="258"/>
      <c r="J797" s="258"/>
      <c r="K797" s="55"/>
    </row>
    <row r="798" spans="1:11">
      <c r="G798" s="13"/>
      <c r="H798" s="39"/>
      <c r="J798" s="13"/>
      <c r="K798" s="39"/>
    </row>
    <row r="799" spans="1:11">
      <c r="A799" s="8"/>
    </row>
    <row r="800" spans="1:11">
      <c r="A800" s="15" t="str">
        <f>$A$83</f>
        <v xml:space="preserve">Institution No.:  </v>
      </c>
      <c r="B800" s="35"/>
      <c r="C800" s="35"/>
      <c r="D800" s="35"/>
      <c r="E800" s="36"/>
      <c r="F800" s="35"/>
      <c r="G800" s="37"/>
      <c r="H800" s="38"/>
      <c r="I800" s="35"/>
      <c r="J800" s="37"/>
      <c r="K800" s="14" t="s">
        <v>212</v>
      </c>
    </row>
    <row r="801" spans="1:11">
      <c r="A801" s="257" t="s">
        <v>213</v>
      </c>
      <c r="B801" s="257"/>
      <c r="C801" s="257"/>
      <c r="D801" s="257"/>
      <c r="E801" s="257"/>
      <c r="F801" s="257"/>
      <c r="G801" s="257"/>
      <c r="H801" s="257"/>
      <c r="I801" s="257"/>
      <c r="J801" s="257"/>
      <c r="K801" s="257"/>
    </row>
    <row r="802" spans="1:11">
      <c r="A802" s="15" t="str">
        <f>$A$42</f>
        <v xml:space="preserve">NAME: </v>
      </c>
      <c r="C802" s="130" t="str">
        <f>$D$20</f>
        <v>University of Colorado</v>
      </c>
      <c r="G802" s="78"/>
      <c r="H802" s="39"/>
      <c r="J802" s="13"/>
      <c r="K802" s="17" t="str">
        <f>$K$3</f>
        <v>Due Date: October 08, 2018</v>
      </c>
    </row>
    <row r="803" spans="1:11">
      <c r="A803" s="18" t="s">
        <v>6</v>
      </c>
      <c r="B803" s="18" t="s">
        <v>6</v>
      </c>
      <c r="C803" s="18" t="s">
        <v>6</v>
      </c>
      <c r="D803" s="18" t="s">
        <v>6</v>
      </c>
      <c r="E803" s="18" t="s">
        <v>6</v>
      </c>
      <c r="F803" s="18" t="s">
        <v>6</v>
      </c>
      <c r="G803" s="19" t="s">
        <v>6</v>
      </c>
      <c r="H803" s="20" t="s">
        <v>6</v>
      </c>
      <c r="I803" s="18" t="s">
        <v>6</v>
      </c>
      <c r="J803" s="19" t="s">
        <v>6</v>
      </c>
      <c r="K803" s="20" t="s">
        <v>6</v>
      </c>
    </row>
    <row r="804" spans="1:11">
      <c r="A804" s="21" t="s">
        <v>7</v>
      </c>
      <c r="E804" s="21" t="s">
        <v>7</v>
      </c>
      <c r="F804" s="22"/>
      <c r="G804" s="23"/>
      <c r="H804" s="24" t="str">
        <f>H766</f>
        <v>2017-18</v>
      </c>
      <c r="I804" s="22"/>
      <c r="J804" s="23"/>
      <c r="K804" s="24" t="str">
        <f>K766</f>
        <v>2018-19</v>
      </c>
    </row>
    <row r="805" spans="1:11">
      <c r="A805" s="21" t="s">
        <v>9</v>
      </c>
      <c r="C805" s="25" t="s">
        <v>51</v>
      </c>
      <c r="E805" s="21" t="s">
        <v>9</v>
      </c>
      <c r="F805" s="22"/>
      <c r="G805" s="23" t="s">
        <v>11</v>
      </c>
      <c r="H805" s="24" t="s">
        <v>12</v>
      </c>
      <c r="I805" s="22"/>
      <c r="J805" s="23" t="s">
        <v>11</v>
      </c>
      <c r="K805" s="24" t="s">
        <v>13</v>
      </c>
    </row>
    <row r="806" spans="1:11">
      <c r="A806" s="18" t="s">
        <v>6</v>
      </c>
      <c r="B806" s="18" t="s">
        <v>6</v>
      </c>
      <c r="C806" s="18" t="s">
        <v>6</v>
      </c>
      <c r="D806" s="18" t="s">
        <v>6</v>
      </c>
      <c r="E806" s="18" t="s">
        <v>6</v>
      </c>
      <c r="F806" s="18" t="s">
        <v>6</v>
      </c>
      <c r="G806" s="19" t="s">
        <v>6</v>
      </c>
      <c r="H806" s="20" t="s">
        <v>6</v>
      </c>
      <c r="I806" s="18" t="s">
        <v>6</v>
      </c>
      <c r="J806" s="19" t="s">
        <v>6</v>
      </c>
      <c r="K806" s="20" t="s">
        <v>6</v>
      </c>
    </row>
    <row r="807" spans="1:11">
      <c r="A807" s="112">
        <v>1</v>
      </c>
      <c r="B807" s="121"/>
      <c r="C807" s="113" t="s">
        <v>227</v>
      </c>
      <c r="D807" s="121"/>
      <c r="E807" s="112">
        <v>1</v>
      </c>
      <c r="F807" s="121"/>
      <c r="G807" s="122"/>
      <c r="H807" s="123"/>
      <c r="I807" s="121"/>
      <c r="J807" s="122"/>
      <c r="K807" s="123"/>
    </row>
    <row r="808" spans="1:11">
      <c r="A808" s="112">
        <v>2</v>
      </c>
      <c r="B808" s="121"/>
      <c r="C808" s="113" t="s">
        <v>227</v>
      </c>
      <c r="D808" s="121"/>
      <c r="E808" s="112">
        <v>2</v>
      </c>
      <c r="F808" s="121"/>
      <c r="G808" s="122"/>
      <c r="H808" s="123"/>
      <c r="I808" s="121"/>
      <c r="J808" s="122"/>
      <c r="K808" s="123"/>
    </row>
    <row r="809" spans="1:11">
      <c r="A809" s="112">
        <v>3</v>
      </c>
      <c r="B809" s="113"/>
      <c r="C809" s="113" t="s">
        <v>227</v>
      </c>
      <c r="D809" s="113"/>
      <c r="E809" s="112">
        <v>3</v>
      </c>
      <c r="F809" s="114"/>
      <c r="G809" s="124"/>
      <c r="H809" s="119"/>
      <c r="I809" s="119"/>
      <c r="J809" s="124"/>
      <c r="K809" s="119"/>
    </row>
    <row r="810" spans="1:11">
      <c r="A810" s="112">
        <v>4</v>
      </c>
      <c r="B810" s="113"/>
      <c r="C810" s="113" t="s">
        <v>227</v>
      </c>
      <c r="D810" s="113"/>
      <c r="E810" s="112">
        <v>4</v>
      </c>
      <c r="F810" s="114"/>
      <c r="G810" s="124"/>
      <c r="H810" s="119"/>
      <c r="I810" s="119"/>
      <c r="J810" s="124"/>
      <c r="K810" s="119"/>
    </row>
    <row r="811" spans="1:11">
      <c r="A811" s="112">
        <v>5</v>
      </c>
      <c r="B811" s="113"/>
      <c r="C811" s="113" t="s">
        <v>227</v>
      </c>
      <c r="D811" s="113"/>
      <c r="E811" s="113">
        <v>5</v>
      </c>
      <c r="F811" s="113"/>
      <c r="G811" s="125"/>
      <c r="H811" s="126"/>
      <c r="I811" s="113"/>
      <c r="J811" s="125"/>
      <c r="K811" s="126"/>
    </row>
    <row r="812" spans="1:11">
      <c r="A812" s="7">
        <v>6</v>
      </c>
      <c r="C812" s="8" t="s">
        <v>170</v>
      </c>
      <c r="E812" s="7">
        <v>6</v>
      </c>
      <c r="F812" s="9"/>
      <c r="G812" s="143"/>
      <c r="H812" s="143"/>
      <c r="I812" s="105"/>
      <c r="J812" s="143"/>
      <c r="K812" s="143"/>
    </row>
    <row r="813" spans="1:11">
      <c r="A813" s="7">
        <v>7</v>
      </c>
      <c r="C813" s="8" t="s">
        <v>171</v>
      </c>
      <c r="E813" s="7">
        <v>7</v>
      </c>
      <c r="F813" s="9"/>
      <c r="G813" s="104"/>
      <c r="H813" s="145"/>
      <c r="I813" s="105"/>
      <c r="J813" s="104"/>
      <c r="K813" s="145"/>
    </row>
    <row r="814" spans="1:11">
      <c r="A814" s="7">
        <v>8</v>
      </c>
      <c r="C814" s="8" t="s">
        <v>214</v>
      </c>
      <c r="E814" s="7">
        <v>8</v>
      </c>
      <c r="F814" s="9"/>
      <c r="G814" s="143"/>
      <c r="H814" s="145"/>
      <c r="I814" s="105"/>
      <c r="J814" s="143"/>
      <c r="K814" s="145"/>
    </row>
    <row r="815" spans="1:11">
      <c r="A815" s="7">
        <v>9</v>
      </c>
      <c r="C815" s="8" t="s">
        <v>185</v>
      </c>
      <c r="E815" s="7">
        <v>9</v>
      </c>
      <c r="F815" s="9"/>
      <c r="G815" s="104">
        <f>SUM(G812:G814)</f>
        <v>0</v>
      </c>
      <c r="H815" s="104">
        <f>SUM(H812:H814)</f>
        <v>0</v>
      </c>
      <c r="I815" s="104"/>
      <c r="J815" s="104">
        <f>SUM(J812:J814)</f>
        <v>0</v>
      </c>
      <c r="K815" s="104">
        <f>SUM(K812:K814)</f>
        <v>0</v>
      </c>
    </row>
    <row r="816" spans="1:11">
      <c r="A816" s="7">
        <v>10</v>
      </c>
      <c r="C816" s="8"/>
      <c r="E816" s="7">
        <v>10</v>
      </c>
      <c r="F816" s="9"/>
      <c r="G816" s="104"/>
      <c r="H816" s="105"/>
      <c r="I816" s="105"/>
      <c r="J816" s="104"/>
      <c r="K816" s="105"/>
    </row>
    <row r="817" spans="1:11">
      <c r="A817" s="7">
        <v>11</v>
      </c>
      <c r="C817" s="8" t="s">
        <v>174</v>
      </c>
      <c r="E817" s="7">
        <v>11</v>
      </c>
      <c r="F817" s="9"/>
      <c r="G817" s="143"/>
      <c r="H817" s="145"/>
      <c r="I817" s="105"/>
      <c r="J817" s="143"/>
      <c r="K817" s="145"/>
    </row>
    <row r="818" spans="1:11">
      <c r="A818" s="7">
        <v>12</v>
      </c>
      <c r="C818" s="8" t="s">
        <v>175</v>
      </c>
      <c r="E818" s="7">
        <v>12</v>
      </c>
      <c r="F818" s="9"/>
      <c r="G818" s="104"/>
      <c r="H818" s="145"/>
      <c r="I818" s="105"/>
      <c r="J818" s="104"/>
      <c r="K818" s="145"/>
    </row>
    <row r="819" spans="1:11">
      <c r="A819" s="7">
        <v>13</v>
      </c>
      <c r="C819" s="8" t="s">
        <v>186</v>
      </c>
      <c r="E819" s="7">
        <v>13</v>
      </c>
      <c r="F819" s="9"/>
      <c r="G819" s="104">
        <f>SUM(G817:G818)</f>
        <v>0</v>
      </c>
      <c r="H819" s="104">
        <f>SUM(H817:H818)</f>
        <v>0</v>
      </c>
      <c r="I819" s="102"/>
      <c r="J819" s="104">
        <f>SUM(J817:J818)</f>
        <v>0</v>
      </c>
      <c r="K819" s="104">
        <f>SUM(K817:K818)</f>
        <v>0</v>
      </c>
    </row>
    <row r="820" spans="1:11">
      <c r="A820" s="7">
        <v>14</v>
      </c>
      <c r="E820" s="7">
        <v>14</v>
      </c>
      <c r="F820" s="9"/>
      <c r="G820" s="106"/>
      <c r="H820" s="105"/>
      <c r="I820" s="103"/>
      <c r="J820" s="106"/>
      <c r="K820" s="105"/>
    </row>
    <row r="821" spans="1:11">
      <c r="A821" s="7">
        <v>15</v>
      </c>
      <c r="C821" s="8" t="s">
        <v>177</v>
      </c>
      <c r="E821" s="7">
        <v>15</v>
      </c>
      <c r="G821" s="107">
        <f>SUM(G815+G819)</f>
        <v>0</v>
      </c>
      <c r="H821" s="103">
        <f>SUM(H815+H819)</f>
        <v>0</v>
      </c>
      <c r="I821" s="103"/>
      <c r="J821" s="107">
        <f>SUM(J815+J819)</f>
        <v>0</v>
      </c>
      <c r="K821" s="103">
        <f>SUM(K815+K819)</f>
        <v>0</v>
      </c>
    </row>
    <row r="822" spans="1:11">
      <c r="A822" s="7">
        <v>16</v>
      </c>
      <c r="E822" s="7">
        <v>16</v>
      </c>
      <c r="G822" s="107"/>
      <c r="H822" s="103"/>
      <c r="I822" s="103"/>
      <c r="J822" s="107"/>
      <c r="K822" s="103"/>
    </row>
    <row r="823" spans="1:11">
      <c r="A823" s="7">
        <v>17</v>
      </c>
      <c r="C823" s="8" t="s">
        <v>178</v>
      </c>
      <c r="E823" s="7">
        <v>17</v>
      </c>
      <c r="F823" s="9"/>
      <c r="G823" s="104"/>
      <c r="H823" s="145"/>
      <c r="I823" s="105"/>
      <c r="J823" s="104"/>
      <c r="K823" s="145"/>
    </row>
    <row r="824" spans="1:11">
      <c r="A824" s="7">
        <v>18</v>
      </c>
      <c r="E824" s="7">
        <v>18</v>
      </c>
      <c r="F824" s="9"/>
      <c r="G824" s="104"/>
      <c r="H824" s="105"/>
      <c r="I824" s="105"/>
      <c r="J824" s="104"/>
      <c r="K824" s="105"/>
    </row>
    <row r="825" spans="1:11">
      <c r="A825" s="7">
        <v>19</v>
      </c>
      <c r="C825" s="8" t="s">
        <v>179</v>
      </c>
      <c r="E825" s="7">
        <v>19</v>
      </c>
      <c r="F825" s="9"/>
      <c r="G825" s="104"/>
      <c r="H825" s="145"/>
      <c r="I825" s="105"/>
      <c r="J825" s="104"/>
      <c r="K825" s="145"/>
    </row>
    <row r="826" spans="1:11">
      <c r="A826" s="7">
        <v>20</v>
      </c>
      <c r="C826" s="79" t="s">
        <v>180</v>
      </c>
      <c r="E826" s="7">
        <v>20</v>
      </c>
      <c r="F826" s="9"/>
      <c r="G826" s="104"/>
      <c r="H826" s="145"/>
      <c r="I826" s="105"/>
      <c r="J826" s="104"/>
      <c r="K826" s="145"/>
    </row>
    <row r="827" spans="1:11">
      <c r="A827" s="7">
        <v>21</v>
      </c>
      <c r="C827" s="79"/>
      <c r="E827" s="7">
        <v>21</v>
      </c>
      <c r="F827" s="9"/>
      <c r="G827" s="104"/>
      <c r="H827" s="105"/>
      <c r="I827" s="105"/>
      <c r="J827" s="104"/>
      <c r="K827" s="105"/>
    </row>
    <row r="828" spans="1:11">
      <c r="A828" s="7">
        <v>22</v>
      </c>
      <c r="C828" s="8"/>
      <c r="E828" s="7">
        <v>22</v>
      </c>
      <c r="G828" s="104"/>
      <c r="H828" s="105"/>
      <c r="I828" s="105"/>
      <c r="J828" s="104"/>
      <c r="K828" s="105"/>
    </row>
    <row r="829" spans="1:11">
      <c r="A829" s="7">
        <v>23</v>
      </c>
      <c r="C829" s="8" t="s">
        <v>181</v>
      </c>
      <c r="E829" s="7">
        <v>23</v>
      </c>
      <c r="G829" s="104"/>
      <c r="H829" s="145"/>
      <c r="I829" s="105"/>
      <c r="J829" s="104"/>
      <c r="K829" s="145"/>
    </row>
    <row r="830" spans="1:11">
      <c r="A830" s="7">
        <v>24</v>
      </c>
      <c r="C830" s="8"/>
      <c r="E830" s="7">
        <v>24</v>
      </c>
      <c r="G830" s="104"/>
      <c r="H830" s="105"/>
      <c r="I830" s="105"/>
      <c r="J830" s="104"/>
      <c r="K830" s="105"/>
    </row>
    <row r="831" spans="1:11">
      <c r="A831" s="7"/>
      <c r="E831" s="7">
        <v>25</v>
      </c>
      <c r="F831" s="69" t="s">
        <v>6</v>
      </c>
      <c r="G831" s="81"/>
      <c r="H831" s="20"/>
      <c r="I831" s="69"/>
      <c r="J831" s="81"/>
      <c r="K831" s="20"/>
    </row>
    <row r="832" spans="1:11">
      <c r="A832" s="7">
        <v>25</v>
      </c>
      <c r="C832" s="8" t="s">
        <v>215</v>
      </c>
      <c r="E832" s="7"/>
      <c r="G832" s="103">
        <f>SUM(G821:G830)</f>
        <v>0</v>
      </c>
      <c r="H832" s="103">
        <f>SUM(H821:H830)</f>
        <v>0</v>
      </c>
      <c r="I832" s="108"/>
      <c r="J832" s="103">
        <f>SUM(J821:J830)</f>
        <v>0</v>
      </c>
      <c r="K832" s="103">
        <f>SUM(K821:K830)</f>
        <v>0</v>
      </c>
    </row>
    <row r="833" spans="1:11">
      <c r="F833" s="69" t="s">
        <v>6</v>
      </c>
      <c r="G833" s="19"/>
      <c r="H833" s="20"/>
      <c r="I833" s="69"/>
      <c r="J833" s="19"/>
      <c r="K833" s="20"/>
    </row>
    <row r="834" spans="1:11">
      <c r="A834" s="8"/>
      <c r="C834" s="130" t="s">
        <v>49</v>
      </c>
    </row>
    <row r="836" spans="1:11">
      <c r="A836" s="8"/>
      <c r="H836" s="39"/>
      <c r="K836" s="39"/>
    </row>
    <row r="837" spans="1:11">
      <c r="A837" s="15" t="str">
        <f>$A$83</f>
        <v xml:space="preserve">Institution No.:  </v>
      </c>
      <c r="B837" s="35"/>
      <c r="C837" s="35"/>
      <c r="D837" s="35"/>
      <c r="E837" s="36"/>
      <c r="F837" s="35"/>
      <c r="G837" s="37"/>
      <c r="H837" s="38"/>
      <c r="I837" s="35"/>
      <c r="J837" s="37"/>
      <c r="K837" s="14" t="s">
        <v>216</v>
      </c>
    </row>
    <row r="838" spans="1:11">
      <c r="A838" s="259" t="s">
        <v>217</v>
      </c>
      <c r="B838" s="259"/>
      <c r="C838" s="259"/>
      <c r="D838" s="259"/>
      <c r="E838" s="259"/>
      <c r="F838" s="259"/>
      <c r="G838" s="259"/>
      <c r="H838" s="259"/>
      <c r="I838" s="259"/>
      <c r="J838" s="259"/>
      <c r="K838" s="259"/>
    </row>
    <row r="839" spans="1:11">
      <c r="A839" s="15" t="str">
        <f>$A$42</f>
        <v xml:space="preserve">NAME: </v>
      </c>
      <c r="C839" s="130" t="str">
        <f>$D$20</f>
        <v>University of Colorado</v>
      </c>
      <c r="H839" s="86"/>
      <c r="J839" s="13"/>
      <c r="K839" s="17" t="str">
        <f>$K$3</f>
        <v>Due Date: October 08, 2018</v>
      </c>
    </row>
    <row r="840" spans="1:11">
      <c r="A840" s="18" t="s">
        <v>6</v>
      </c>
      <c r="B840" s="18" t="s">
        <v>6</v>
      </c>
      <c r="C840" s="18" t="s">
        <v>6</v>
      </c>
      <c r="D840" s="18" t="s">
        <v>6</v>
      </c>
      <c r="E840" s="18" t="s">
        <v>6</v>
      </c>
      <c r="F840" s="18" t="s">
        <v>6</v>
      </c>
      <c r="G840" s="19" t="s">
        <v>6</v>
      </c>
      <c r="H840" s="20" t="s">
        <v>6</v>
      </c>
      <c r="I840" s="18" t="s">
        <v>6</v>
      </c>
      <c r="J840" s="19" t="s">
        <v>6</v>
      </c>
      <c r="K840" s="20" t="s">
        <v>6</v>
      </c>
    </row>
    <row r="841" spans="1:11">
      <c r="A841" s="21" t="s">
        <v>7</v>
      </c>
      <c r="E841" s="21" t="s">
        <v>7</v>
      </c>
      <c r="F841" s="22"/>
      <c r="G841" s="23"/>
      <c r="H841" s="24" t="str">
        <f>+H804</f>
        <v>2017-18</v>
      </c>
      <c r="I841" s="22"/>
      <c r="J841" s="23"/>
      <c r="K841" s="24" t="str">
        <f>+K804</f>
        <v>2018-19</v>
      </c>
    </row>
    <row r="842" spans="1:11">
      <c r="A842" s="21" t="s">
        <v>9</v>
      </c>
      <c r="C842" s="25" t="s">
        <v>51</v>
      </c>
      <c r="E842" s="21" t="s">
        <v>9</v>
      </c>
      <c r="F842" s="22"/>
      <c r="G842" s="23"/>
      <c r="H842" s="24" t="s">
        <v>12</v>
      </c>
      <c r="I842" s="22"/>
      <c r="J842" s="23"/>
      <c r="K842" s="24" t="s">
        <v>13</v>
      </c>
    </row>
    <row r="843" spans="1:11">
      <c r="A843" s="18" t="s">
        <v>6</v>
      </c>
      <c r="B843" s="18" t="s">
        <v>6</v>
      </c>
      <c r="C843" s="18" t="s">
        <v>6</v>
      </c>
      <c r="D843" s="18" t="s">
        <v>6</v>
      </c>
      <c r="E843" s="18" t="s">
        <v>6</v>
      </c>
      <c r="F843" s="18" t="s">
        <v>6</v>
      </c>
      <c r="G843" s="19" t="s">
        <v>6</v>
      </c>
      <c r="H843" s="20" t="s">
        <v>6</v>
      </c>
      <c r="I843" s="18" t="s">
        <v>6</v>
      </c>
      <c r="J843" s="19" t="s">
        <v>6</v>
      </c>
      <c r="K843" s="20" t="s">
        <v>6</v>
      </c>
    </row>
    <row r="844" spans="1:11">
      <c r="A844" s="72">
        <v>1</v>
      </c>
      <c r="C844" s="130" t="s">
        <v>218</v>
      </c>
      <c r="E844" s="72">
        <v>1</v>
      </c>
      <c r="F844" s="9"/>
      <c r="G844" s="105"/>
      <c r="H844" s="145"/>
      <c r="I844" s="105"/>
      <c r="J844" s="105"/>
      <c r="K844" s="145"/>
    </row>
    <row r="845" spans="1:11">
      <c r="A845" s="72">
        <v>2</v>
      </c>
      <c r="E845" s="72">
        <v>2</v>
      </c>
      <c r="F845" s="9"/>
      <c r="G845" s="105"/>
      <c r="H845" s="105"/>
      <c r="I845" s="105"/>
      <c r="J845" s="105"/>
      <c r="K845" s="105"/>
    </row>
    <row r="846" spans="1:11">
      <c r="A846" s="72">
        <v>3</v>
      </c>
      <c r="C846" s="9"/>
      <c r="E846" s="72">
        <v>3</v>
      </c>
      <c r="F846" s="9"/>
      <c r="G846" s="105"/>
      <c r="H846" s="105"/>
      <c r="I846" s="105"/>
      <c r="J846" s="105"/>
      <c r="K846" s="105"/>
    </row>
    <row r="847" spans="1:11">
      <c r="A847" s="72">
        <v>4</v>
      </c>
      <c r="C847" s="9"/>
      <c r="E847" s="72">
        <v>4</v>
      </c>
      <c r="F847" s="9"/>
      <c r="G847" s="105"/>
      <c r="H847" s="105"/>
      <c r="I847" s="105"/>
      <c r="J847" s="105"/>
      <c r="K847" s="105"/>
    </row>
    <row r="848" spans="1:11">
      <c r="A848" s="72">
        <v>5</v>
      </c>
      <c r="C848" s="8"/>
      <c r="E848" s="72">
        <v>5</v>
      </c>
      <c r="F848" s="9"/>
      <c r="G848" s="105"/>
      <c r="H848" s="105"/>
      <c r="I848" s="105"/>
      <c r="J848" s="105"/>
      <c r="K848" s="105"/>
    </row>
    <row r="849" spans="1:11">
      <c r="A849" s="72">
        <v>6</v>
      </c>
      <c r="C849" s="9"/>
      <c r="E849" s="72">
        <v>6</v>
      </c>
      <c r="F849" s="9"/>
      <c r="G849" s="105"/>
      <c r="H849" s="105"/>
      <c r="I849" s="105"/>
      <c r="J849" s="105"/>
      <c r="K849" s="105"/>
    </row>
    <row r="850" spans="1:11">
      <c r="A850" s="72">
        <v>7</v>
      </c>
      <c r="C850" s="9"/>
      <c r="E850" s="72">
        <v>7</v>
      </c>
      <c r="F850" s="9"/>
      <c r="G850" s="105"/>
      <c r="H850" s="105"/>
      <c r="I850" s="105"/>
      <c r="J850" s="105"/>
      <c r="K850" s="105"/>
    </row>
    <row r="851" spans="1:11">
      <c r="A851" s="72">
        <v>8</v>
      </c>
      <c r="E851" s="72">
        <v>8</v>
      </c>
      <c r="F851" s="9"/>
      <c r="G851" s="105"/>
      <c r="H851" s="105"/>
      <c r="I851" s="105"/>
      <c r="J851" s="105"/>
      <c r="K851" s="105"/>
    </row>
    <row r="852" spans="1:11">
      <c r="A852" s="72">
        <v>9</v>
      </c>
      <c r="E852" s="72">
        <v>9</v>
      </c>
      <c r="F852" s="9"/>
      <c r="G852" s="105"/>
      <c r="H852" s="105"/>
      <c r="I852" s="105"/>
      <c r="J852" s="105"/>
      <c r="K852" s="105"/>
    </row>
    <row r="853" spans="1:11">
      <c r="A853" s="75"/>
      <c r="E853" s="75"/>
      <c r="F853" s="69" t="s">
        <v>6</v>
      </c>
      <c r="G853" s="84" t="s">
        <v>6</v>
      </c>
      <c r="H853" s="84"/>
      <c r="I853" s="84"/>
      <c r="J853" s="84"/>
      <c r="K853" s="84"/>
    </row>
    <row r="854" spans="1:11">
      <c r="A854" s="72">
        <v>10</v>
      </c>
      <c r="C854" s="130" t="s">
        <v>219</v>
      </c>
      <c r="E854" s="72">
        <v>10</v>
      </c>
      <c r="G854" s="102"/>
      <c r="H854" s="105">
        <f>SUM(H844:H852)</f>
        <v>0</v>
      </c>
      <c r="I854" s="103"/>
      <c r="J854" s="102"/>
      <c r="K854" s="105">
        <f>SUM(K844:K852)</f>
        <v>0</v>
      </c>
    </row>
    <row r="855" spans="1:11">
      <c r="A855" s="72"/>
      <c r="E855" s="72"/>
      <c r="F855" s="69" t="s">
        <v>6</v>
      </c>
      <c r="G855" s="84" t="s">
        <v>6</v>
      </c>
      <c r="H855" s="84"/>
      <c r="I855" s="84"/>
      <c r="J855" s="84"/>
      <c r="K855" s="84"/>
    </row>
    <row r="856" spans="1:11">
      <c r="A856" s="72">
        <v>11</v>
      </c>
      <c r="C856" s="9"/>
      <c r="E856" s="72">
        <v>11</v>
      </c>
      <c r="F856" s="9"/>
      <c r="G856" s="105"/>
      <c r="H856" s="105"/>
      <c r="I856" s="105"/>
      <c r="J856" s="105"/>
      <c r="K856" s="105"/>
    </row>
    <row r="857" spans="1:11">
      <c r="A857" s="72">
        <v>12</v>
      </c>
      <c r="C857" s="8" t="s">
        <v>220</v>
      </c>
      <c r="E857" s="72">
        <v>12</v>
      </c>
      <c r="F857" s="9"/>
      <c r="G857" s="105"/>
      <c r="H857" s="145">
        <v>21984118</v>
      </c>
      <c r="I857" s="105"/>
      <c r="J857" s="105"/>
      <c r="K857" s="145">
        <v>13937399</v>
      </c>
    </row>
    <row r="858" spans="1:11">
      <c r="A858" s="72">
        <v>13</v>
      </c>
      <c r="C858" s="9" t="s">
        <v>221</v>
      </c>
      <c r="E858" s="72">
        <v>13</v>
      </c>
      <c r="F858" s="9"/>
      <c r="G858" s="105"/>
      <c r="H858" s="145"/>
      <c r="I858" s="105"/>
      <c r="J858" s="105"/>
      <c r="K858" s="145"/>
    </row>
    <row r="859" spans="1:11">
      <c r="A859" s="72">
        <v>14</v>
      </c>
      <c r="C859" s="130" t="s">
        <v>290</v>
      </c>
      <c r="E859" s="72">
        <v>14</v>
      </c>
      <c r="F859" s="9"/>
      <c r="G859" s="105"/>
      <c r="H859" s="105">
        <v>63259</v>
      </c>
      <c r="I859" s="105"/>
      <c r="J859" s="105"/>
      <c r="K859" s="105">
        <v>65000</v>
      </c>
    </row>
    <row r="860" spans="1:11">
      <c r="A860" s="72">
        <v>15</v>
      </c>
      <c r="E860" s="72">
        <v>15</v>
      </c>
      <c r="F860" s="9"/>
      <c r="G860" s="105"/>
      <c r="H860" s="105"/>
      <c r="I860" s="105"/>
      <c r="J860" s="105"/>
      <c r="K860" s="105"/>
    </row>
    <row r="861" spans="1:11">
      <c r="A861" s="72">
        <v>16</v>
      </c>
      <c r="E861" s="72">
        <v>16</v>
      </c>
      <c r="F861" s="9"/>
      <c r="G861" s="105"/>
      <c r="H861" s="105"/>
      <c r="I861" s="105"/>
      <c r="J861" s="105"/>
      <c r="K861" s="105"/>
    </row>
    <row r="862" spans="1:11">
      <c r="A862" s="72">
        <v>17</v>
      </c>
      <c r="C862" s="73"/>
      <c r="D862" s="74"/>
      <c r="E862" s="72">
        <v>17</v>
      </c>
      <c r="F862" s="9"/>
      <c r="G862" s="105"/>
      <c r="H862" s="105"/>
      <c r="I862" s="105"/>
      <c r="J862" s="105"/>
      <c r="K862" s="105"/>
    </row>
    <row r="863" spans="1:11">
      <c r="A863" s="72">
        <v>18</v>
      </c>
      <c r="C863" s="74"/>
      <c r="D863" s="74"/>
      <c r="E863" s="72">
        <v>18</v>
      </c>
      <c r="F863" s="9"/>
      <c r="G863" s="105"/>
      <c r="H863" s="105"/>
      <c r="I863" s="105"/>
      <c r="J863" s="105"/>
      <c r="K863" s="105"/>
    </row>
    <row r="864" spans="1:11">
      <c r="A864" s="72"/>
      <c r="C864" s="87"/>
      <c r="D864" s="74"/>
      <c r="E864" s="72"/>
      <c r="F864" s="69" t="s">
        <v>6</v>
      </c>
      <c r="G864" s="19" t="s">
        <v>6</v>
      </c>
      <c r="H864" s="20"/>
      <c r="I864" s="69"/>
      <c r="J864" s="19"/>
      <c r="K864" s="20"/>
    </row>
    <row r="865" spans="1:11">
      <c r="A865" s="72">
        <v>19</v>
      </c>
      <c r="C865" s="130" t="s">
        <v>222</v>
      </c>
      <c r="D865" s="74"/>
      <c r="E865" s="72">
        <v>19</v>
      </c>
      <c r="G865" s="103"/>
      <c r="H865" s="103">
        <f>SUM(H856:H863)</f>
        <v>22047377</v>
      </c>
      <c r="I865" s="105"/>
      <c r="J865" s="105"/>
      <c r="K865" s="103">
        <f>SUM(K856:K863)</f>
        <v>14002399</v>
      </c>
    </row>
    <row r="866" spans="1:11">
      <c r="A866" s="72"/>
      <c r="C866" s="87"/>
      <c r="D866" s="74"/>
      <c r="E866" s="72"/>
      <c r="F866" s="69" t="s">
        <v>6</v>
      </c>
      <c r="G866" s="19" t="s">
        <v>6</v>
      </c>
      <c r="H866" s="20"/>
      <c r="I866" s="69"/>
      <c r="J866" s="19"/>
      <c r="K866" s="20"/>
    </row>
    <row r="867" spans="1:11">
      <c r="A867" s="72"/>
      <c r="C867" s="74"/>
      <c r="D867" s="74"/>
      <c r="E867" s="72"/>
      <c r="H867" s="11"/>
    </row>
    <row r="868" spans="1:11">
      <c r="A868" s="72">
        <v>20</v>
      </c>
      <c r="C868" s="8" t="s">
        <v>223</v>
      </c>
      <c r="E868" s="72">
        <v>20</v>
      </c>
      <c r="G868" s="102"/>
      <c r="H868" s="103">
        <f>SUM(H854,H865)</f>
        <v>22047377</v>
      </c>
      <c r="I868" s="103"/>
      <c r="J868" s="102"/>
      <c r="K868" s="103">
        <f>SUM(K854,K865)</f>
        <v>14002399</v>
      </c>
    </row>
    <row r="869" spans="1:11">
      <c r="C869" s="30" t="s">
        <v>224</v>
      </c>
      <c r="E869" s="34"/>
      <c r="F869" s="69" t="s">
        <v>6</v>
      </c>
      <c r="G869" s="19" t="s">
        <v>6</v>
      </c>
      <c r="H869" s="20"/>
      <c r="I869" s="69"/>
      <c r="J869" s="19"/>
      <c r="K869" s="20"/>
    </row>
    <row r="870" spans="1:11">
      <c r="C870" s="8" t="s">
        <v>38</v>
      </c>
    </row>
    <row r="871" spans="1:11">
      <c r="D871" s="8"/>
      <c r="G871" s="13"/>
      <c r="H871" s="39"/>
      <c r="I871" s="60"/>
      <c r="J871" s="13"/>
      <c r="K871" s="39"/>
    </row>
    <row r="872" spans="1:11">
      <c r="D872" s="8"/>
      <c r="G872" s="13"/>
      <c r="H872" s="39"/>
      <c r="I872" s="60"/>
      <c r="J872" s="13"/>
      <c r="K872" s="39"/>
    </row>
    <row r="873" spans="1:11">
      <c r="D873" s="8"/>
      <c r="G873" s="13"/>
      <c r="H873" s="39"/>
      <c r="I873" s="60"/>
      <c r="J873" s="13"/>
      <c r="K873" s="39"/>
    </row>
    <row r="874" spans="1:11">
      <c r="D874" s="8"/>
      <c r="G874" s="13"/>
      <c r="H874" s="39"/>
      <c r="I874" s="60"/>
      <c r="J874" s="13"/>
      <c r="K874" s="39"/>
    </row>
    <row r="875" spans="1:11">
      <c r="D875" s="8"/>
      <c r="G875" s="13"/>
      <c r="H875" s="39"/>
      <c r="I875" s="60"/>
      <c r="J875" s="13"/>
      <c r="K875" s="39"/>
    </row>
    <row r="876" spans="1:11">
      <c r="D876" s="8"/>
      <c r="G876" s="13"/>
      <c r="H876" s="39"/>
      <c r="I876" s="60"/>
      <c r="J876" s="13"/>
      <c r="K876" s="39"/>
    </row>
    <row r="877" spans="1:11">
      <c r="D877" s="8"/>
      <c r="G877" s="13"/>
      <c r="H877" s="39"/>
      <c r="I877" s="60"/>
      <c r="J877" s="13"/>
      <c r="K877" s="39"/>
    </row>
    <row r="878" spans="1:11">
      <c r="D878" s="8"/>
      <c r="G878" s="13"/>
      <c r="H878" s="39"/>
      <c r="I878" s="60"/>
      <c r="J878" s="13"/>
      <c r="K878" s="39"/>
    </row>
    <row r="879" spans="1:11">
      <c r="D879" s="8"/>
      <c r="G879" s="13"/>
      <c r="H879" s="39"/>
      <c r="I879" s="60"/>
      <c r="J879" s="13"/>
      <c r="K879" s="39"/>
    </row>
    <row r="880" spans="1:11">
      <c r="D880" s="8"/>
      <c r="G880" s="13"/>
      <c r="H880" s="39"/>
      <c r="I880" s="60"/>
      <c r="J880" s="13"/>
      <c r="K880" s="39"/>
    </row>
    <row r="881" spans="4:11">
      <c r="D881" s="8"/>
      <c r="G881" s="13"/>
      <c r="H881" s="39"/>
      <c r="I881" s="60"/>
      <c r="J881" s="13"/>
      <c r="K881" s="39"/>
    </row>
    <row r="882" spans="4:11">
      <c r="D882" s="8"/>
      <c r="G882" s="13"/>
      <c r="H882" s="39"/>
      <c r="I882" s="60"/>
      <c r="J882" s="13"/>
      <c r="K882" s="39"/>
    </row>
    <row r="883" spans="4:11">
      <c r="D883" s="8"/>
      <c r="G883" s="13"/>
      <c r="H883" s="39"/>
      <c r="I883" s="60"/>
      <c r="J883" s="13"/>
      <c r="K883" s="39"/>
    </row>
    <row r="884" spans="4:11">
      <c r="D884" s="8"/>
      <c r="G884" s="13"/>
      <c r="H884" s="39"/>
      <c r="I884" s="60"/>
      <c r="J884" s="13"/>
      <c r="K884" s="39"/>
    </row>
    <row r="885" spans="4:11">
      <c r="D885" s="8"/>
      <c r="G885" s="13"/>
      <c r="H885" s="39"/>
      <c r="I885" s="60"/>
      <c r="J885" s="13"/>
      <c r="K885" s="39"/>
    </row>
    <row r="886" spans="4:11">
      <c r="D886" s="8"/>
      <c r="G886" s="13"/>
      <c r="H886" s="39"/>
      <c r="I886" s="60"/>
      <c r="J886" s="13"/>
      <c r="K886" s="39"/>
    </row>
    <row r="887" spans="4:11">
      <c r="D887" s="8"/>
      <c r="G887" s="13"/>
      <c r="H887" s="39"/>
      <c r="I887" s="60"/>
      <c r="J887" s="13"/>
      <c r="K887" s="39"/>
    </row>
    <row r="888" spans="4:11">
      <c r="D888" s="8"/>
      <c r="G888" s="13"/>
      <c r="H888" s="39"/>
      <c r="I888" s="60"/>
      <c r="J888" s="13"/>
      <c r="K888" s="39"/>
    </row>
    <row r="889" spans="4:11">
      <c r="D889" s="8"/>
      <c r="G889" s="13"/>
      <c r="H889" s="39"/>
      <c r="I889" s="60"/>
      <c r="J889" s="13"/>
      <c r="K889" s="39"/>
    </row>
    <row r="890" spans="4:11">
      <c r="D890" s="8"/>
      <c r="G890" s="13"/>
      <c r="H890" s="39"/>
      <c r="I890" s="60"/>
      <c r="J890" s="13"/>
      <c r="K890" s="39"/>
    </row>
    <row r="891" spans="4:11">
      <c r="D891" s="8"/>
      <c r="G891" s="13"/>
      <c r="H891" s="39"/>
      <c r="I891" s="60"/>
      <c r="J891" s="13"/>
      <c r="K891" s="39"/>
    </row>
    <row r="892" spans="4:11">
      <c r="D892" s="8"/>
      <c r="G892" s="13"/>
      <c r="H892" s="39"/>
      <c r="I892" s="60"/>
      <c r="J892" s="13"/>
      <c r="K892" s="39"/>
    </row>
    <row r="893" spans="4:11">
      <c r="D893" s="8"/>
      <c r="G893" s="13"/>
      <c r="H893" s="39"/>
      <c r="I893" s="60"/>
      <c r="J893" s="13"/>
      <c r="K893" s="39"/>
    </row>
    <row r="894" spans="4:11">
      <c r="D894" s="8"/>
      <c r="G894" s="13"/>
      <c r="H894" s="39"/>
      <c r="I894" s="60"/>
      <c r="J894" s="13"/>
      <c r="K894" s="39"/>
    </row>
    <row r="895" spans="4:11">
      <c r="D895" s="8"/>
      <c r="G895" s="13"/>
      <c r="H895" s="39"/>
      <c r="I895" s="60"/>
      <c r="J895" s="13"/>
      <c r="K895" s="39"/>
    </row>
    <row r="934" spans="4:11">
      <c r="D934" s="22"/>
      <c r="F934" s="34"/>
      <c r="G934" s="13"/>
      <c r="H934" s="39"/>
      <c r="J934" s="13"/>
      <c r="K934" s="39"/>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FY18-19 ALL CU</vt:lpstr>
      <vt:lpstr>Anschutz</vt:lpstr>
      <vt:lpstr>Boulder</vt:lpstr>
      <vt:lpstr>Denver</vt:lpstr>
      <vt:lpstr>UCCS</vt:lpstr>
      <vt:lpstr>System Administration</vt:lpstr>
      <vt:lpstr>Anschutz!_____FMT1100</vt:lpstr>
      <vt:lpstr>Boulder!_____FMT1100</vt:lpstr>
      <vt:lpstr>Denver!_____FMT1100</vt:lpstr>
      <vt:lpstr>'System Administration'!_____FMT1100</vt:lpstr>
      <vt:lpstr>UCCS!_____FMT1100</vt:lpstr>
      <vt:lpstr>Anschutz!_____FMT1300</vt:lpstr>
      <vt:lpstr>Boulder!_____FMT1300</vt:lpstr>
      <vt:lpstr>Denver!_____FMT1300</vt:lpstr>
      <vt:lpstr>'System Administration'!_____FMT1300</vt:lpstr>
      <vt:lpstr>UCCS!_____FMT1300</vt:lpstr>
      <vt:lpstr>Anschutz!_____FMT1400</vt:lpstr>
      <vt:lpstr>Boulder!_____FMT1400</vt:lpstr>
      <vt:lpstr>Denver!_____FMT1400</vt:lpstr>
      <vt:lpstr>'System Administration'!_____FMT1400</vt:lpstr>
      <vt:lpstr>UCCS!_____FMT1400</vt:lpstr>
      <vt:lpstr>Anschutz!_____FMT1500</vt:lpstr>
      <vt:lpstr>Boulder!_____FMT1500</vt:lpstr>
      <vt:lpstr>Denver!_____FMT1500</vt:lpstr>
      <vt:lpstr>'System Administration'!_____FMT1500</vt:lpstr>
      <vt:lpstr>UCCS!_____FMT1500</vt:lpstr>
      <vt:lpstr>Anschutz!_____FMT1600</vt:lpstr>
      <vt:lpstr>Boulder!_____FMT1600</vt:lpstr>
      <vt:lpstr>Denver!_____FMT1600</vt:lpstr>
      <vt:lpstr>'System Administration'!_____FMT1600</vt:lpstr>
      <vt:lpstr>UCCS!_____FMT1600</vt:lpstr>
      <vt:lpstr>Anschutz!_____FMT1700</vt:lpstr>
      <vt:lpstr>Boulder!_____FMT1700</vt:lpstr>
      <vt:lpstr>Denver!_____FMT1700</vt:lpstr>
      <vt:lpstr>'System Administration'!_____FMT1700</vt:lpstr>
      <vt:lpstr>UCCS!_____FMT1700</vt:lpstr>
      <vt:lpstr>Anschutz!_____FMT1800</vt:lpstr>
      <vt:lpstr>Boulder!_____FMT1800</vt:lpstr>
      <vt:lpstr>Denver!_____FMT1800</vt:lpstr>
      <vt:lpstr>'System Administration'!_____FMT1800</vt:lpstr>
      <vt:lpstr>UCCS!_____FMT1800</vt:lpstr>
      <vt:lpstr>Anschutz!_____FMT1900</vt:lpstr>
      <vt:lpstr>Boulder!_____FMT1900</vt:lpstr>
      <vt:lpstr>Denver!_____FMT1900</vt:lpstr>
      <vt:lpstr>'System Administration'!_____FMT1900</vt:lpstr>
      <vt:lpstr>UCCS!_____FMT1900</vt:lpstr>
      <vt:lpstr>Anschutz!_____FMT20</vt:lpstr>
      <vt:lpstr>Boulder!_____FMT20</vt:lpstr>
      <vt:lpstr>Denver!_____FMT20</vt:lpstr>
      <vt:lpstr>'System Administration'!_____FMT20</vt:lpstr>
      <vt:lpstr>UCCS!_____FMT20</vt:lpstr>
      <vt:lpstr>Anschutz!_____FMT2000</vt:lpstr>
      <vt:lpstr>Boulder!_____FMT2000</vt:lpstr>
      <vt:lpstr>Denver!_____FMT2000</vt:lpstr>
      <vt:lpstr>'System Administration'!_____FMT2000</vt:lpstr>
      <vt:lpstr>UCCS!_____FMT2000</vt:lpstr>
      <vt:lpstr>Anschutz!Print_Area</vt:lpstr>
      <vt:lpstr>Boulder!Print_Area</vt:lpstr>
      <vt:lpstr>Denver!Print_Area</vt:lpstr>
      <vt:lpstr>'FY18-19 ALL CU'!Print_Area</vt:lpstr>
      <vt:lpstr>'System Administration'!Print_Area</vt:lpstr>
      <vt:lpstr>UCCS!Print_Area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2017-09-08T20:01:51Z</cp:lastPrinted>
  <dcterms:created xsi:type="dcterms:W3CDTF">2011-11-09T21:39:40Z</dcterms:created>
  <dcterms:modified xsi:type="dcterms:W3CDTF">2020-05-07T16:41:33Z</dcterms:modified>
</cp:coreProperties>
</file>