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Budget Office\CU Budget\Budget Data Book\FY 2017\"/>
    </mc:Choice>
  </mc:AlternateContent>
  <bookViews>
    <workbookView xWindow="0" yWindow="0" windowWidth="15960" windowHeight="3855" tabRatio="799"/>
  </bookViews>
  <sheets>
    <sheet name="ALL CU" sheetId="10" r:id="rId1"/>
    <sheet name="FY16-17 BDB SYSTEM" sheetId="11" r:id="rId2"/>
    <sheet name="FY16-17 BDB Boulder" sheetId="13" r:id="rId3"/>
    <sheet name="FY16-17 BDB UCCS" sheetId="15" r:id="rId4"/>
    <sheet name="FY16-17 BDB Denver" sheetId="17" r:id="rId5"/>
    <sheet name="FY16-17 BDB Anschutz" sheetId="19" r:id="rId6"/>
  </sheets>
  <definedNames>
    <definedName name="________________FMT10" localSheetId="5">#REF!</definedName>
    <definedName name="________________FMT10" localSheetId="2">#REF!</definedName>
    <definedName name="________________FMT10" localSheetId="4">#REF!</definedName>
    <definedName name="________________FMT10" localSheetId="1">#REF!</definedName>
    <definedName name="________________FMT10" localSheetId="3">#REF!</definedName>
    <definedName name="________________FMT10">#REF!</definedName>
    <definedName name="________________FMT100" localSheetId="5">#REF!</definedName>
    <definedName name="________________FMT100" localSheetId="2">#REF!</definedName>
    <definedName name="________________FMT100" localSheetId="4">#REF!</definedName>
    <definedName name="________________FMT100" localSheetId="1">#REF!</definedName>
    <definedName name="________________FMT100" localSheetId="3">#REF!</definedName>
    <definedName name="________________FMT100">#REF!</definedName>
    <definedName name="________________FMT1100" localSheetId="2">#REF!</definedName>
    <definedName name="________________FMT1100">#REF!</definedName>
    <definedName name="________________FMT1200" localSheetId="2">#REF!</definedName>
    <definedName name="________________FMT1200">#REF!</definedName>
    <definedName name="________________FMT1300" localSheetId="2">#REF!</definedName>
    <definedName name="________________FMT1300">#REF!</definedName>
    <definedName name="________________FMT1400" localSheetId="2">#REF!</definedName>
    <definedName name="________________FMT1400">#REF!</definedName>
    <definedName name="________________FMT15" localSheetId="2">#REF!</definedName>
    <definedName name="________________FMT15">#REF!</definedName>
    <definedName name="________________FMT1500" localSheetId="2">#REF!</definedName>
    <definedName name="________________FMT1500">#REF!</definedName>
    <definedName name="________________FMT1600" localSheetId="2">#REF!</definedName>
    <definedName name="________________FMT1600">#REF!</definedName>
    <definedName name="________________FMT1700" localSheetId="2">#REF!</definedName>
    <definedName name="________________FMT1700">#REF!</definedName>
    <definedName name="________________FMT1800" localSheetId="2">#REF!</definedName>
    <definedName name="________________FMT1800">#REF!</definedName>
    <definedName name="________________FMT1900" localSheetId="2">#REF!</definedName>
    <definedName name="________________FMT1900">#REF!</definedName>
    <definedName name="________________FMT20" localSheetId="2">#REF!</definedName>
    <definedName name="________________FMT20">#REF!</definedName>
    <definedName name="________________FMT2000" localSheetId="2">#REF!</definedName>
    <definedName name="________________FMT2000">#REF!</definedName>
    <definedName name="________________FMT30" localSheetId="2">#REF!</definedName>
    <definedName name="________________FMT30">#REF!</definedName>
    <definedName name="________________FMT410" localSheetId="2">#REF!</definedName>
    <definedName name="________________FMT410">#REF!</definedName>
    <definedName name="________________FMT411" localSheetId="2">#REF!</definedName>
    <definedName name="________________FMT411">#REF!</definedName>
    <definedName name="________________FMT600" localSheetId="2">#REF!</definedName>
    <definedName name="________________FMT600">#REF!</definedName>
    <definedName name="________________FMT9100" localSheetId="2">#REF!</definedName>
    <definedName name="________________FMT9100">#REF!</definedName>
    <definedName name="________________FMT9999" localSheetId="2">#REF!</definedName>
    <definedName name="________________FMT9999">#REF!</definedName>
    <definedName name="______________FMT10" localSheetId="2">#REF!</definedName>
    <definedName name="______________FMT10">#REF!</definedName>
    <definedName name="______________FMT100" localSheetId="2">#REF!</definedName>
    <definedName name="______________FMT100">#REF!</definedName>
    <definedName name="______________FMT1100" localSheetId="2">#REF!</definedName>
    <definedName name="______________FMT1100">#REF!</definedName>
    <definedName name="______________FMT1200" localSheetId="2">#REF!</definedName>
    <definedName name="______________FMT1200">#REF!</definedName>
    <definedName name="______________FMT1300" localSheetId="2">#REF!</definedName>
    <definedName name="______________FMT1300">#REF!</definedName>
    <definedName name="______________FMT1400" localSheetId="2">#REF!</definedName>
    <definedName name="______________FMT1400">#REF!</definedName>
    <definedName name="______________FMT15" localSheetId="2">#REF!</definedName>
    <definedName name="______________FMT15">#REF!</definedName>
    <definedName name="______________FMT1500" localSheetId="2">#REF!</definedName>
    <definedName name="______________FMT1500">#REF!</definedName>
    <definedName name="______________FMT1600" localSheetId="2">#REF!</definedName>
    <definedName name="______________FMT1600">#REF!</definedName>
    <definedName name="______________FMT1700" localSheetId="2">#REF!</definedName>
    <definedName name="______________FMT1700">#REF!</definedName>
    <definedName name="______________FMT1800" localSheetId="2">#REF!</definedName>
    <definedName name="______________FMT1800">#REF!</definedName>
    <definedName name="______________FMT1900" localSheetId="2">#REF!</definedName>
    <definedName name="______________FMT1900">#REF!</definedName>
    <definedName name="______________FMT20" localSheetId="2">#REF!</definedName>
    <definedName name="______________FMT20">#REF!</definedName>
    <definedName name="______________FMT2000" localSheetId="2">#REF!</definedName>
    <definedName name="______________FMT2000">#REF!</definedName>
    <definedName name="______________FMT30" localSheetId="2">#REF!</definedName>
    <definedName name="______________FMT30">#REF!</definedName>
    <definedName name="______________FMT410" localSheetId="2">#REF!</definedName>
    <definedName name="______________FMT410">#REF!</definedName>
    <definedName name="______________FMT411" localSheetId="2">#REF!</definedName>
    <definedName name="______________FMT411">#REF!</definedName>
    <definedName name="______________FMT600" localSheetId="2">#REF!</definedName>
    <definedName name="______________FMT600">#REF!</definedName>
    <definedName name="______________FMT9100" localSheetId="2">#REF!</definedName>
    <definedName name="______________FMT9100">#REF!</definedName>
    <definedName name="______________FMT9999" localSheetId="2">#REF!</definedName>
    <definedName name="______________FMT9999">#REF!</definedName>
    <definedName name="______FMT10" localSheetId="2">#REF!</definedName>
    <definedName name="______FMT10">#REF!</definedName>
    <definedName name="______FMT100" localSheetId="2">#REF!</definedName>
    <definedName name="______FMT100">#REF!</definedName>
    <definedName name="______FMT1100" localSheetId="2">#REF!</definedName>
    <definedName name="______FMT1100">#REF!</definedName>
    <definedName name="______FMT1200" localSheetId="2">#REF!</definedName>
    <definedName name="______FMT1200">#REF!</definedName>
    <definedName name="______FMT1300" localSheetId="2">#REF!</definedName>
    <definedName name="______FMT1300">#REF!</definedName>
    <definedName name="______FMT1400" localSheetId="2">#REF!</definedName>
    <definedName name="______FMT1400">#REF!</definedName>
    <definedName name="______FMT15" localSheetId="2">#REF!</definedName>
    <definedName name="______FMT15">#REF!</definedName>
    <definedName name="______FMT1500" localSheetId="2">#REF!</definedName>
    <definedName name="______FMT1500">#REF!</definedName>
    <definedName name="______FMT1600" localSheetId="2">#REF!</definedName>
    <definedName name="______FMT1600">#REF!</definedName>
    <definedName name="______FMT1700" localSheetId="2">#REF!</definedName>
    <definedName name="______FMT1700">#REF!</definedName>
    <definedName name="______FMT1800" localSheetId="2">#REF!</definedName>
    <definedName name="______FMT1800">#REF!</definedName>
    <definedName name="______FMT1900" localSheetId="2">#REF!</definedName>
    <definedName name="______FMT1900">#REF!</definedName>
    <definedName name="______FMT20" localSheetId="2">#REF!</definedName>
    <definedName name="______FMT20">#REF!</definedName>
    <definedName name="______FMT2000" localSheetId="2">#REF!</definedName>
    <definedName name="______FMT2000">#REF!</definedName>
    <definedName name="______FMT30" localSheetId="2">#REF!</definedName>
    <definedName name="______FMT30">#REF!</definedName>
    <definedName name="______FMT410" localSheetId="2">#REF!</definedName>
    <definedName name="______FMT410">#REF!</definedName>
    <definedName name="______FMT411" localSheetId="2">#REF!</definedName>
    <definedName name="______FMT411">#REF!</definedName>
    <definedName name="______FMT600" localSheetId="2">#REF!</definedName>
    <definedName name="______FMT600">#REF!</definedName>
    <definedName name="______FMT9100" localSheetId="2">#REF!</definedName>
    <definedName name="______FMT9100">#REF!</definedName>
    <definedName name="______FMT9999" localSheetId="2">#REF!</definedName>
    <definedName name="______FMT9999">#REF!</definedName>
    <definedName name="_____FMT10" localSheetId="5">'FY16-17 BDB Anschutz'!#REF!</definedName>
    <definedName name="_____FMT10" localSheetId="2">'FY16-17 BDB Boulder'!#REF!</definedName>
    <definedName name="_____FMT10" localSheetId="4">'FY16-17 BDB Denver'!#REF!</definedName>
    <definedName name="_____FMT10" localSheetId="1">'FY16-17 BDB SYSTEM'!#REF!</definedName>
    <definedName name="_____FMT10" localSheetId="3">'FY16-17 BDB UCCS'!#REF!</definedName>
    <definedName name="_____FMT10">'ALL CU'!#REF!</definedName>
    <definedName name="_____FMT100" localSheetId="5">'FY16-17 BDB Anschutz'!#REF!</definedName>
    <definedName name="_____FMT100" localSheetId="2">'FY16-17 BDB Boulder'!#REF!</definedName>
    <definedName name="_____FMT100" localSheetId="4">'FY16-17 BDB Denver'!#REF!</definedName>
    <definedName name="_____FMT100" localSheetId="1">'FY16-17 BDB SYSTEM'!#REF!</definedName>
    <definedName name="_____FMT100" localSheetId="3">'FY16-17 BDB UCCS'!#REF!</definedName>
    <definedName name="_____FMT100">'ALL CU'!#REF!</definedName>
    <definedName name="_____FMT1100" localSheetId="5">'FY16-17 BDB Anschutz'!$A$447:$K$481</definedName>
    <definedName name="_____FMT1100" localSheetId="2">'FY16-17 BDB Boulder'!$A$448:$K$482</definedName>
    <definedName name="_____FMT1100" localSheetId="4">'FY16-17 BDB Denver'!$A$447:$K$481</definedName>
    <definedName name="_____FMT1100" localSheetId="1">'FY16-17 BDB SYSTEM'!$A$448:$K$482</definedName>
    <definedName name="_____FMT1100" localSheetId="3">'FY16-17 BDB UCCS'!$A$448:$K$482</definedName>
    <definedName name="_____FMT1100">'ALL CU'!#REF!</definedName>
    <definedName name="_____FMT1200" localSheetId="5">'FY16-17 BDB Anschutz'!#REF!</definedName>
    <definedName name="_____FMT1200" localSheetId="2">'FY16-17 BDB Boulder'!#REF!</definedName>
    <definedName name="_____FMT1200" localSheetId="4">'FY16-17 BDB Denver'!#REF!</definedName>
    <definedName name="_____FMT1200" localSheetId="1">'FY16-17 BDB SYSTEM'!#REF!</definedName>
    <definedName name="_____FMT1200" localSheetId="3">'FY16-17 BDB UCCS'!#REF!</definedName>
    <definedName name="_____FMT1200">'ALL CU'!#REF!</definedName>
    <definedName name="_____FMT1300" localSheetId="5">'FY16-17 BDB Anschutz'!$A$523:$K$557</definedName>
    <definedName name="_____FMT1300" localSheetId="2">'FY16-17 BDB Boulder'!$A$524:$K$558</definedName>
    <definedName name="_____FMT1300" localSheetId="4">'FY16-17 BDB Denver'!$A$523:$K$557</definedName>
    <definedName name="_____FMT1300" localSheetId="1">'FY16-17 BDB SYSTEM'!$A$524:$K$558</definedName>
    <definedName name="_____FMT1300" localSheetId="3">'FY16-17 BDB UCCS'!$A$524:$K$558</definedName>
    <definedName name="_____FMT1300">'ALL CU'!#REF!</definedName>
    <definedName name="_____FMT1400" localSheetId="5">'FY16-17 BDB Anschutz'!$A$560:$K$593</definedName>
    <definedName name="_____FMT1400" localSheetId="2">'FY16-17 BDB Boulder'!$A$561:$K$594</definedName>
    <definedName name="_____FMT1400" localSheetId="4">'FY16-17 BDB Denver'!$A$560:$K$593</definedName>
    <definedName name="_____FMT1400" localSheetId="1">'FY16-17 BDB SYSTEM'!$A$561:$K$594</definedName>
    <definedName name="_____FMT1400" localSheetId="3">'FY16-17 BDB UCCS'!$A$561:$K$594</definedName>
    <definedName name="_____FMT1400">'ALL CU'!#REF!</definedName>
    <definedName name="_____FMT15" localSheetId="5">'FY16-17 BDB Anschutz'!#REF!</definedName>
    <definedName name="_____FMT15" localSheetId="2">'FY16-17 BDB Boulder'!#REF!</definedName>
    <definedName name="_____FMT15" localSheetId="4">'FY16-17 BDB Denver'!#REF!</definedName>
    <definedName name="_____FMT15" localSheetId="1">'FY16-17 BDB SYSTEM'!#REF!</definedName>
    <definedName name="_____FMT15" localSheetId="3">'FY16-17 BDB UCCS'!#REF!</definedName>
    <definedName name="_____FMT15">'ALL CU'!#REF!</definedName>
    <definedName name="_____FMT1500" localSheetId="5">'FY16-17 BDB Anschutz'!$A$597:$K$631</definedName>
    <definedName name="_____FMT1500" localSheetId="2">'FY16-17 BDB Boulder'!$A$598:$K$632</definedName>
    <definedName name="_____FMT1500" localSheetId="4">'FY16-17 BDB Denver'!$A$597:$K$631</definedName>
    <definedName name="_____FMT1500" localSheetId="1">'FY16-17 BDB SYSTEM'!$A$598:$K$632</definedName>
    <definedName name="_____FMT1500" localSheetId="3">'FY16-17 BDB UCCS'!$A$598:$K$632</definedName>
    <definedName name="_____FMT1500">'ALL CU'!#REF!</definedName>
    <definedName name="_____FMT1600" localSheetId="5">'FY16-17 BDB Anschutz'!$A$635:$K$668</definedName>
    <definedName name="_____FMT1600" localSheetId="2">'FY16-17 BDB Boulder'!$A$636:$K$669</definedName>
    <definedName name="_____FMT1600" localSheetId="4">'FY16-17 BDB Denver'!$A$635:$K$668</definedName>
    <definedName name="_____FMT1600" localSheetId="1">'FY16-17 BDB SYSTEM'!$A$636:$K$669</definedName>
    <definedName name="_____FMT1600" localSheetId="3">'FY16-17 BDB UCCS'!$A$636:$K$669</definedName>
    <definedName name="_____FMT1600">'ALL CU'!#REF!</definedName>
    <definedName name="_____FMT1700" localSheetId="5">'FY16-17 BDB Anschutz'!$A$671:$K$707</definedName>
    <definedName name="_____FMT1700" localSheetId="2">'FY16-17 BDB Boulder'!$A$672:$K$708</definedName>
    <definedName name="_____FMT1700" localSheetId="4">'FY16-17 BDB Denver'!$A$671:$K$707</definedName>
    <definedName name="_____FMT1700" localSheetId="1">'FY16-17 BDB SYSTEM'!$A$672:$K$708</definedName>
    <definedName name="_____FMT1700" localSheetId="3">'FY16-17 BDB UCCS'!$A$672:$K$708</definedName>
    <definedName name="_____FMT1700">'ALL CU'!#REF!</definedName>
    <definedName name="_____FMT1800" localSheetId="5">'FY16-17 BDB Anschutz'!$A$709:$K$743</definedName>
    <definedName name="_____FMT1800" localSheetId="2">'FY16-17 BDB Boulder'!$A$710:$K$744</definedName>
    <definedName name="_____FMT1800" localSheetId="4">'FY16-17 BDB Denver'!$A$709:$K$743</definedName>
    <definedName name="_____FMT1800" localSheetId="1">'FY16-17 BDB SYSTEM'!$A$710:$K$744</definedName>
    <definedName name="_____FMT1800" localSheetId="3">'FY16-17 BDB UCCS'!$A$710:$K$744</definedName>
    <definedName name="_____FMT1800">'ALL CU'!#REF!</definedName>
    <definedName name="_____FMT1900" localSheetId="5">'FY16-17 BDB Anschutz'!$A$782:$K$782</definedName>
    <definedName name="_____FMT1900" localSheetId="2">'FY16-17 BDB Boulder'!$A$783:$K$783</definedName>
    <definedName name="_____FMT1900" localSheetId="4">'FY16-17 BDB Denver'!$A$782:$K$782</definedName>
    <definedName name="_____FMT1900" localSheetId="1">'FY16-17 BDB SYSTEM'!$A$783:$K$783</definedName>
    <definedName name="_____FMT1900" localSheetId="3">'FY16-17 BDB UCCS'!$A$783:$K$783</definedName>
    <definedName name="_____FMT1900">'ALL CU'!#REF!</definedName>
    <definedName name="_____FMT20" localSheetId="5">'FY16-17 BDB Anschutz'!$A$83:$K$117</definedName>
    <definedName name="_____FMT20" localSheetId="2">'FY16-17 BDB Boulder'!$A$83:$K$117</definedName>
    <definedName name="_____FMT20" localSheetId="4">'FY16-17 BDB Denver'!$A$83:$K$117</definedName>
    <definedName name="_____FMT20" localSheetId="1">'FY16-17 BDB SYSTEM'!$A$83:$K$117</definedName>
    <definedName name="_____FMT20" localSheetId="3">'FY16-17 BDB UCCS'!$A$83:$K$117</definedName>
    <definedName name="_____FMT20">'ALL CU'!#REF!</definedName>
    <definedName name="_____FMT2000" localSheetId="5">'FY16-17 BDB Anschutz'!$A$784:$K$816</definedName>
    <definedName name="_____FMT2000" localSheetId="2">'FY16-17 BDB Boulder'!$A$785:$K$817</definedName>
    <definedName name="_____FMT2000" localSheetId="4">'FY16-17 BDB Denver'!$A$784:$K$816</definedName>
    <definedName name="_____FMT2000" localSheetId="1">'FY16-17 BDB SYSTEM'!$A$785:$K$817</definedName>
    <definedName name="_____FMT2000" localSheetId="3">'FY16-17 BDB UCCS'!$A$785:$K$817</definedName>
    <definedName name="_____FMT2000">'ALL CU'!#REF!</definedName>
    <definedName name="_____FMT30" localSheetId="5">'FY16-17 BDB Anschutz'!#REF!</definedName>
    <definedName name="_____FMT30" localSheetId="2">'FY16-17 BDB Boulder'!#REF!</definedName>
    <definedName name="_____FMT30" localSheetId="4">'FY16-17 BDB Denver'!#REF!</definedName>
    <definedName name="_____FMT30" localSheetId="1">'FY16-17 BDB SYSTEM'!#REF!</definedName>
    <definedName name="_____FMT30" localSheetId="3">'FY16-17 BDB UCCS'!#REF!</definedName>
    <definedName name="_____FMT30">'ALL CU'!#REF!</definedName>
    <definedName name="_____FMT410" localSheetId="5">'FY16-17 BDB Anschutz'!#REF!</definedName>
    <definedName name="_____FMT410" localSheetId="2">'FY16-17 BDB Boulder'!#REF!</definedName>
    <definedName name="_____FMT410" localSheetId="4">'FY16-17 BDB Denver'!#REF!</definedName>
    <definedName name="_____FMT410" localSheetId="1">'FY16-17 BDB SYSTEM'!#REF!</definedName>
    <definedName name="_____FMT410" localSheetId="3">'FY16-17 BDB UCCS'!#REF!</definedName>
    <definedName name="_____FMT410">'ALL CU'!#REF!</definedName>
    <definedName name="_____FMT411" localSheetId="5">'FY16-17 BDB Anschutz'!#REF!</definedName>
    <definedName name="_____FMT411" localSheetId="2">'FY16-17 BDB Boulder'!#REF!</definedName>
    <definedName name="_____FMT411" localSheetId="4">'FY16-17 BDB Denver'!#REF!</definedName>
    <definedName name="_____FMT411" localSheetId="1">'FY16-17 BDB SYSTEM'!#REF!</definedName>
    <definedName name="_____FMT411" localSheetId="3">'FY16-17 BDB UCCS'!#REF!</definedName>
    <definedName name="_____FMT411">'ALL CU'!#REF!</definedName>
    <definedName name="_____FMT600" localSheetId="5">'FY16-17 BDB Anschutz'!#REF!</definedName>
    <definedName name="_____FMT600" localSheetId="2">'FY16-17 BDB Boulder'!#REF!</definedName>
    <definedName name="_____FMT600" localSheetId="4">'FY16-17 BDB Denver'!#REF!</definedName>
    <definedName name="_____FMT600" localSheetId="1">'FY16-17 BDB SYSTEM'!#REF!</definedName>
    <definedName name="_____FMT600" localSheetId="3">'FY16-17 BDB UCCS'!#REF!</definedName>
    <definedName name="_____FMT600">'ALL CU'!#REF!</definedName>
    <definedName name="_____FMT9100" localSheetId="5">'FY16-17 BDB Anschutz'!#REF!</definedName>
    <definedName name="_____FMT9100" localSheetId="2">'FY16-17 BDB Boulder'!#REF!</definedName>
    <definedName name="_____FMT9100" localSheetId="4">'FY16-17 BDB Denver'!#REF!</definedName>
    <definedName name="_____FMT9100" localSheetId="1">'FY16-17 BDB SYSTEM'!#REF!</definedName>
    <definedName name="_____FMT9100" localSheetId="3">'FY16-17 BDB UCCS'!#REF!</definedName>
    <definedName name="_____FMT9100">'ALL CU'!#REF!</definedName>
    <definedName name="_____FMT9999" localSheetId="5">'FY16-17 BDB Anschutz'!#REF!</definedName>
    <definedName name="_____FMT9999" localSheetId="2">'FY16-17 BDB Boulder'!#REF!</definedName>
    <definedName name="_____FMT9999" localSheetId="4">'FY16-17 BDB Denver'!#REF!</definedName>
    <definedName name="_____FMT9999" localSheetId="1">'FY16-17 BDB SYSTEM'!#REF!</definedName>
    <definedName name="_____FMT9999" localSheetId="3">'FY16-17 BDB UCCS'!#REF!</definedName>
    <definedName name="_____FMT9999">'ALL CU'!#REF!</definedName>
    <definedName name="____FMT10" localSheetId="2">#REF!</definedName>
    <definedName name="____FMT10">#REF!</definedName>
    <definedName name="____FMT100" localSheetId="2">#REF!</definedName>
    <definedName name="____FMT100">#REF!</definedName>
    <definedName name="____FMT1100" localSheetId="2">#REF!</definedName>
    <definedName name="____FMT1100">#REF!</definedName>
    <definedName name="____FMT1200" localSheetId="2">#REF!</definedName>
    <definedName name="____FMT1200">#REF!</definedName>
    <definedName name="____FMT1300" localSheetId="2">#REF!</definedName>
    <definedName name="____FMT1300">#REF!</definedName>
    <definedName name="____FMT1400" localSheetId="2">#REF!</definedName>
    <definedName name="____FMT1400">#REF!</definedName>
    <definedName name="____FMT15" localSheetId="2">#REF!</definedName>
    <definedName name="____FMT15">#REF!</definedName>
    <definedName name="____FMT1500" localSheetId="2">#REF!</definedName>
    <definedName name="____FMT1500">#REF!</definedName>
    <definedName name="____FMT1600" localSheetId="2">#REF!</definedName>
    <definedName name="____FMT1600">#REF!</definedName>
    <definedName name="____FMT1700" localSheetId="2">#REF!</definedName>
    <definedName name="____FMT1700">#REF!</definedName>
    <definedName name="____FMT1800" localSheetId="2">#REF!</definedName>
    <definedName name="____FMT1800">#REF!</definedName>
    <definedName name="____FMT1900" localSheetId="2">#REF!</definedName>
    <definedName name="____FMT1900">#REF!</definedName>
    <definedName name="____FMT20" localSheetId="2">#REF!</definedName>
    <definedName name="____FMT20">#REF!</definedName>
    <definedName name="____FMT2000" localSheetId="2">#REF!</definedName>
    <definedName name="____FMT2000">#REF!</definedName>
    <definedName name="____FMT30" localSheetId="2">#REF!</definedName>
    <definedName name="____FMT30">#REF!</definedName>
    <definedName name="____FMT410" localSheetId="2">#REF!</definedName>
    <definedName name="____FMT410">#REF!</definedName>
    <definedName name="____FMT411" localSheetId="2">#REF!</definedName>
    <definedName name="____FMT411">#REF!</definedName>
    <definedName name="____FMT600" localSheetId="2">#REF!</definedName>
    <definedName name="____FMT600">#REF!</definedName>
    <definedName name="____FMT9100" localSheetId="2">#REF!</definedName>
    <definedName name="____FMT9100">#REF!</definedName>
    <definedName name="____FMT9999" localSheetId="2">#REF!</definedName>
    <definedName name="____FMT9999">#REF!</definedName>
    <definedName name="___FMT10" localSheetId="2">#REF!</definedName>
    <definedName name="___FMT10">#REF!</definedName>
    <definedName name="___FMT100" localSheetId="2">#REF!</definedName>
    <definedName name="___FMT100">#REF!</definedName>
    <definedName name="___FMT1100" localSheetId="2">#REF!</definedName>
    <definedName name="___FMT1100">#REF!</definedName>
    <definedName name="___FMT1200" localSheetId="2">#REF!</definedName>
    <definedName name="___FMT1200">#REF!</definedName>
    <definedName name="___FMT1300" localSheetId="2">#REF!</definedName>
    <definedName name="___FMT1300">#REF!</definedName>
    <definedName name="___FMT1400" localSheetId="2">#REF!</definedName>
    <definedName name="___FMT1400">#REF!</definedName>
    <definedName name="___FMT15" localSheetId="2">#REF!</definedName>
    <definedName name="___FMT15">#REF!</definedName>
    <definedName name="___FMT1500" localSheetId="2">#REF!</definedName>
    <definedName name="___FMT1500">#REF!</definedName>
    <definedName name="___FMT1600" localSheetId="2">#REF!</definedName>
    <definedName name="___FMT1600">#REF!</definedName>
    <definedName name="___FMT1700" localSheetId="2">#REF!</definedName>
    <definedName name="___FMT1700">#REF!</definedName>
    <definedName name="___FMT1800" localSheetId="2">#REF!</definedName>
    <definedName name="___FMT1800">#REF!</definedName>
    <definedName name="___FMT1900" localSheetId="2">#REF!</definedName>
    <definedName name="___FMT1900">#REF!</definedName>
    <definedName name="___FMT20" localSheetId="2">#REF!</definedName>
    <definedName name="___FMT20">#REF!</definedName>
    <definedName name="___FMT2000" localSheetId="2">#REF!</definedName>
    <definedName name="___FMT2000">#REF!</definedName>
    <definedName name="___FMT30" localSheetId="2">#REF!</definedName>
    <definedName name="___FMT30">#REF!</definedName>
    <definedName name="___FMT410" localSheetId="2">#REF!</definedName>
    <definedName name="___FMT410">#REF!</definedName>
    <definedName name="___FMT411" localSheetId="2">#REF!</definedName>
    <definedName name="___FMT411">#REF!</definedName>
    <definedName name="___FMT600" localSheetId="2">#REF!</definedName>
    <definedName name="___FMT600">#REF!</definedName>
    <definedName name="___FMT9100" localSheetId="2">#REF!</definedName>
    <definedName name="___FMT9100">#REF!</definedName>
    <definedName name="___FMT9999" localSheetId="2">#REF!</definedName>
    <definedName name="___FMT9999">#REF!</definedName>
    <definedName name="__FMT10" localSheetId="2">#REF!</definedName>
    <definedName name="__FMT10">#REF!</definedName>
    <definedName name="__FMT100" localSheetId="2">#REF!</definedName>
    <definedName name="__FMT100">#REF!</definedName>
    <definedName name="__FMT1100" localSheetId="2">#REF!</definedName>
    <definedName name="__FMT1100">#REF!</definedName>
    <definedName name="__FMT1200" localSheetId="2">#REF!</definedName>
    <definedName name="__FMT1200">#REF!</definedName>
    <definedName name="__FMT1300" localSheetId="2">#REF!</definedName>
    <definedName name="__FMT1300">#REF!</definedName>
    <definedName name="__FMT1400" localSheetId="2">#REF!</definedName>
    <definedName name="__FMT1400">#REF!</definedName>
    <definedName name="__FMT15" localSheetId="2">#REF!</definedName>
    <definedName name="__FMT15">#REF!</definedName>
    <definedName name="__FMT1500" localSheetId="2">#REF!</definedName>
    <definedName name="__FMT1500">#REF!</definedName>
    <definedName name="__FMT1600" localSheetId="2">#REF!</definedName>
    <definedName name="__FMT1600">#REF!</definedName>
    <definedName name="__FMT1700" localSheetId="2">#REF!</definedName>
    <definedName name="__FMT1700">#REF!</definedName>
    <definedName name="__FMT1800" localSheetId="2">#REF!</definedName>
    <definedName name="__FMT1800">#REF!</definedName>
    <definedName name="__FMT1900" localSheetId="2">#REF!</definedName>
    <definedName name="__FMT1900">#REF!</definedName>
    <definedName name="__FMT20" localSheetId="2">#REF!</definedName>
    <definedName name="__FMT20">#REF!</definedName>
    <definedName name="__FMT2000" localSheetId="2">#REF!</definedName>
    <definedName name="__FMT2000">#REF!</definedName>
    <definedName name="__FMT30" localSheetId="2">#REF!</definedName>
    <definedName name="__FMT30">#REF!</definedName>
    <definedName name="__FMT410" localSheetId="2">#REF!</definedName>
    <definedName name="__FMT410">#REF!</definedName>
    <definedName name="__FMT411" localSheetId="2">#REF!</definedName>
    <definedName name="__FMT411">#REF!</definedName>
    <definedName name="__FMT600" localSheetId="2">#REF!</definedName>
    <definedName name="__FMT600">#REF!</definedName>
    <definedName name="__FMT9100" localSheetId="2">#REF!</definedName>
    <definedName name="__FMT9100">#REF!</definedName>
    <definedName name="__FMT9999" localSheetId="2">#REF!</definedName>
    <definedName name="__FMT9999">#REF!</definedName>
    <definedName name="_Fill" localSheetId="0" hidden="1">'ALL CU'!#REF!</definedName>
    <definedName name="_Fill" localSheetId="5" hidden="1">'FY16-17 BDB Anschutz'!#REF!</definedName>
    <definedName name="_Fill" localSheetId="2" hidden="1">'FY16-17 BDB Boulder'!#REF!</definedName>
    <definedName name="_Fill" localSheetId="4" hidden="1">'FY16-17 BDB Denver'!#REF!</definedName>
    <definedName name="_Fill" localSheetId="1" hidden="1">'FY16-17 BDB SYSTEM'!#REF!</definedName>
    <definedName name="_Fill" localSheetId="3" hidden="1">'FY16-17 BDB UCCS'!#REF!</definedName>
    <definedName name="_Fill" hidden="1">#REF!</definedName>
    <definedName name="_FMT10" localSheetId="2">#REF!</definedName>
    <definedName name="_FMT10">#REF!</definedName>
    <definedName name="_FMT100" localSheetId="2">#REF!</definedName>
    <definedName name="_FMT100">#REF!</definedName>
    <definedName name="_FMT1100" localSheetId="2">#REF!</definedName>
    <definedName name="_FMT1100">#REF!</definedName>
    <definedName name="_FMT1200" localSheetId="2">#REF!</definedName>
    <definedName name="_FMT1200">#REF!</definedName>
    <definedName name="_FMT1300" localSheetId="2">#REF!</definedName>
    <definedName name="_FMT1300">#REF!</definedName>
    <definedName name="_FMT1400" localSheetId="2">#REF!</definedName>
    <definedName name="_FMT1400">#REF!</definedName>
    <definedName name="_FMT15" localSheetId="2">#REF!</definedName>
    <definedName name="_FMT15">#REF!</definedName>
    <definedName name="_FMT1500" localSheetId="2">#REF!</definedName>
    <definedName name="_FMT1500">#REF!</definedName>
    <definedName name="_FMT1600" localSheetId="2">#REF!</definedName>
    <definedName name="_FMT1600">#REF!</definedName>
    <definedName name="_FMT1700" localSheetId="2">#REF!</definedName>
    <definedName name="_FMT1700">#REF!</definedName>
    <definedName name="_FMT1800" localSheetId="2">#REF!</definedName>
    <definedName name="_FMT1800">#REF!</definedName>
    <definedName name="_FMT1900" localSheetId="2">#REF!</definedName>
    <definedName name="_FMT1900">#REF!</definedName>
    <definedName name="_FMT20" localSheetId="2">#REF!</definedName>
    <definedName name="_FMT20">#REF!</definedName>
    <definedName name="_FMT2000" localSheetId="2">#REF!</definedName>
    <definedName name="_FMT2000">#REF!</definedName>
    <definedName name="_FMT30" localSheetId="2">#REF!</definedName>
    <definedName name="_FMT30">#REF!</definedName>
    <definedName name="_FMT410" localSheetId="2">#REF!</definedName>
    <definedName name="_FMT410">#REF!</definedName>
    <definedName name="_FMT411" localSheetId="2">#REF!</definedName>
    <definedName name="_FMT411">#REF!</definedName>
    <definedName name="_FMT600" localSheetId="2">#REF!</definedName>
    <definedName name="_FMT600">#REF!</definedName>
    <definedName name="_FMT9100" localSheetId="2">#REF!</definedName>
    <definedName name="_FMT9100">#REF!</definedName>
    <definedName name="_FMT9999" localSheetId="2">#REF!</definedName>
    <definedName name="_FMT9999">#REF!</definedName>
    <definedName name="_Regression_Int" localSheetId="0" hidden="1">1</definedName>
    <definedName name="_Regression_Int" localSheetId="5" hidden="1">1</definedName>
    <definedName name="_Regression_Int" localSheetId="2" hidden="1">1</definedName>
    <definedName name="_Regression_Int" localSheetId="4" hidden="1">1</definedName>
    <definedName name="_Regression_Int" localSheetId="1" hidden="1">1</definedName>
    <definedName name="_Regression_Int" localSheetId="3" hidden="1">1</definedName>
    <definedName name="FMT35NR" localSheetId="0">'ALL CU'!#REF!</definedName>
    <definedName name="FMT35NR" localSheetId="5">'FY16-17 BDB Anschutz'!#REF!</definedName>
    <definedName name="FMT35NR" localSheetId="2">'FY16-17 BDB Boulder'!#REF!</definedName>
    <definedName name="FMT35NR" localSheetId="4">'FY16-17 BDB Denver'!#REF!</definedName>
    <definedName name="FMT35NR" localSheetId="1">'FY16-17 BDB SYSTEM'!#REF!</definedName>
    <definedName name="FMT35NR" localSheetId="3">'FY16-17 BDB UCCS'!#REF!</definedName>
    <definedName name="FMT35NR">#REF!</definedName>
    <definedName name="FMT35R" localSheetId="0">'ALL CU'!#REF!</definedName>
    <definedName name="FMT35R" localSheetId="5">'FY16-17 BDB Anschutz'!#REF!</definedName>
    <definedName name="FMT35R" localSheetId="2">'FY16-17 BDB Boulder'!#REF!</definedName>
    <definedName name="FMT35R" localSheetId="4">'FY16-17 BDB Denver'!#REF!</definedName>
    <definedName name="FMT35R" localSheetId="1">'FY16-17 BDB SYSTEM'!#REF!</definedName>
    <definedName name="FMT35R" localSheetId="3">'FY16-17 BDB UCCS'!#REF!</definedName>
    <definedName name="FMT35R">#REF!</definedName>
    <definedName name="OLE_LINK1" localSheetId="0">'ALL CU'!#REF!</definedName>
    <definedName name="OLE_LINK1" localSheetId="5">'FY16-17 BDB Anschutz'!#REF!</definedName>
    <definedName name="OLE_LINK1" localSheetId="2">'FY16-17 BDB Boulder'!#REF!</definedName>
    <definedName name="OLE_LINK1" localSheetId="4">'FY16-17 BDB Denver'!#REF!</definedName>
    <definedName name="OLE_LINK1" localSheetId="1">'FY16-17 BDB SYSTEM'!#REF!</definedName>
    <definedName name="OLE_LINK1" localSheetId="3">'FY16-17 BDB UCCS'!#REF!</definedName>
    <definedName name="_xlnm.Print_Area" localSheetId="0">'ALL CU'!$A$1:$K$130</definedName>
    <definedName name="_xlnm.Print_Area" localSheetId="5">'FY16-17 BDB Anschutz'!$A$1:$K$817</definedName>
    <definedName name="_xlnm.Print_Area" localSheetId="2">'FY16-17 BDB Boulder'!$A$1:$K$821</definedName>
    <definedName name="_xlnm.Print_Area" localSheetId="4">'FY16-17 BDB Denver'!$A$1:$K$817</definedName>
    <definedName name="_xlnm.Print_Area" localSheetId="1">'FY16-17 BDB SYSTEM'!$A$1:$K$818</definedName>
    <definedName name="_xlnm.Print_Area" localSheetId="3">'FY16-17 BDB UCCS'!$A$1:$K$818</definedName>
    <definedName name="Print_Area_MI" localSheetId="0">'ALL CU'!#REF!</definedName>
    <definedName name="Print_Area_MI" localSheetId="5">'FY16-17 BDB Anschutz'!#REF!</definedName>
    <definedName name="Print_Area_MI" localSheetId="2">'FY16-17 BDB Boulder'!#REF!</definedName>
    <definedName name="Print_Area_MI" localSheetId="4">'FY16-17 BDB Denver'!#REF!</definedName>
    <definedName name="Print_Area_MI" localSheetId="1">'FY16-17 BDB SYSTEM'!#REF!</definedName>
    <definedName name="Print_Area_MI" localSheetId="3">'FY16-17 BDB UCCS'!#REF!</definedName>
  </definedNames>
  <calcPr calcId="162913"/>
</workbook>
</file>

<file path=xl/calcChain.xml><?xml version="1.0" encoding="utf-8"?>
<calcChain xmlns="http://schemas.openxmlformats.org/spreadsheetml/2006/main">
  <c r="H106" i="10" l="1"/>
  <c r="H114" i="13" l="1"/>
  <c r="K183" i="13" l="1"/>
  <c r="K193" i="19" l="1"/>
  <c r="K192" i="19"/>
  <c r="K186" i="19"/>
  <c r="G107" i="17" l="1"/>
  <c r="J107" i="17"/>
  <c r="G107" i="19" l="1"/>
  <c r="K194" i="19" l="1"/>
  <c r="H193" i="19"/>
  <c r="H192" i="19"/>
  <c r="H194" i="19" s="1"/>
  <c r="K193" i="17"/>
  <c r="K192" i="17"/>
  <c r="H193" i="17"/>
  <c r="H192" i="17"/>
  <c r="H194" i="17" s="1"/>
  <c r="K186" i="17"/>
  <c r="H186" i="17"/>
  <c r="K183" i="19"/>
  <c r="H183" i="19"/>
  <c r="K183" i="17"/>
  <c r="H183" i="17"/>
  <c r="K194" i="17" l="1"/>
  <c r="K97" i="10"/>
  <c r="K89" i="10"/>
  <c r="H89" i="10"/>
  <c r="I64" i="10"/>
  <c r="K64" i="10"/>
  <c r="I65" i="10"/>
  <c r="J65" i="10"/>
  <c r="K65" i="10"/>
  <c r="I66" i="10"/>
  <c r="J66" i="10"/>
  <c r="I67" i="10"/>
  <c r="J67" i="10"/>
  <c r="K67" i="10"/>
  <c r="I68" i="10"/>
  <c r="J68" i="10"/>
  <c r="K68" i="10"/>
  <c r="I69" i="10"/>
  <c r="J69" i="10"/>
  <c r="I70" i="10"/>
  <c r="J70" i="10"/>
  <c r="I71" i="10"/>
  <c r="J71" i="10"/>
  <c r="H73" i="10"/>
  <c r="I73" i="10"/>
  <c r="J73" i="10"/>
  <c r="K73" i="10"/>
  <c r="I74" i="10"/>
  <c r="J74" i="10"/>
  <c r="I63" i="10"/>
  <c r="J63" i="10"/>
  <c r="I58" i="10"/>
  <c r="K812" i="19"/>
  <c r="H812" i="19"/>
  <c r="K801" i="19"/>
  <c r="H801" i="19"/>
  <c r="H815" i="19" s="1"/>
  <c r="H99" i="19" s="1"/>
  <c r="K786" i="19"/>
  <c r="C786" i="19"/>
  <c r="A786" i="19"/>
  <c r="A784" i="19"/>
  <c r="K768" i="19"/>
  <c r="K779" i="19" s="1"/>
  <c r="K766" i="19"/>
  <c r="J766" i="19"/>
  <c r="H766" i="19"/>
  <c r="G766" i="19"/>
  <c r="K762" i="19"/>
  <c r="J762" i="19"/>
  <c r="J768" i="19" s="1"/>
  <c r="J779" i="19" s="1"/>
  <c r="J98" i="19" s="1"/>
  <c r="H762" i="19"/>
  <c r="H768" i="19" s="1"/>
  <c r="H779" i="19" s="1"/>
  <c r="H98" i="19" s="1"/>
  <c r="G762" i="19"/>
  <c r="G768" i="19" s="1"/>
  <c r="G779" i="19" s="1"/>
  <c r="G98" i="19" s="1"/>
  <c r="K749" i="19"/>
  <c r="C749" i="19"/>
  <c r="A749" i="19"/>
  <c r="A747" i="19"/>
  <c r="K741" i="19"/>
  <c r="H741" i="19"/>
  <c r="E717" i="19"/>
  <c r="E718" i="19" s="1"/>
  <c r="E719" i="19" s="1"/>
  <c r="E720" i="19" s="1"/>
  <c r="E721" i="19" s="1"/>
  <c r="E722" i="19" s="1"/>
  <c r="E723" i="19" s="1"/>
  <c r="E724" i="19" s="1"/>
  <c r="E725" i="19" s="1"/>
  <c r="E726" i="19" s="1"/>
  <c r="E727" i="19" s="1"/>
  <c r="E728" i="19" s="1"/>
  <c r="E729" i="19" s="1"/>
  <c r="E730" i="19" s="1"/>
  <c r="E731" i="19" s="1"/>
  <c r="E732" i="19" s="1"/>
  <c r="E733" i="19" s="1"/>
  <c r="E734" i="19" s="1"/>
  <c r="A717" i="19"/>
  <c r="A718" i="19" s="1"/>
  <c r="A719" i="19" s="1"/>
  <c r="A720" i="19" s="1"/>
  <c r="A721" i="19" s="1"/>
  <c r="A722" i="19" s="1"/>
  <c r="A723" i="19" s="1"/>
  <c r="A724" i="19" s="1"/>
  <c r="A725" i="19" s="1"/>
  <c r="A726" i="19" s="1"/>
  <c r="A727" i="19" s="1"/>
  <c r="A728" i="19" s="1"/>
  <c r="A729" i="19" s="1"/>
  <c r="A730" i="19" s="1"/>
  <c r="A731" i="19" s="1"/>
  <c r="A732" i="19" s="1"/>
  <c r="A733" i="19" s="1"/>
  <c r="A734" i="19" s="1"/>
  <c r="K711" i="19"/>
  <c r="C711" i="19"/>
  <c r="A711" i="19"/>
  <c r="A709" i="19"/>
  <c r="K691" i="19"/>
  <c r="J691" i="19"/>
  <c r="H691" i="19"/>
  <c r="G691" i="19"/>
  <c r="K686" i="19"/>
  <c r="K693" i="19" s="1"/>
  <c r="K704" i="19" s="1"/>
  <c r="K96" i="19" s="1"/>
  <c r="J686" i="19"/>
  <c r="J693" i="19" s="1"/>
  <c r="J704" i="19" s="1"/>
  <c r="J96" i="19" s="1"/>
  <c r="H686" i="19"/>
  <c r="H693" i="19" s="1"/>
  <c r="H704" i="19" s="1"/>
  <c r="H96" i="19" s="1"/>
  <c r="G686" i="19"/>
  <c r="G693" i="19" s="1"/>
  <c r="G704" i="19" s="1"/>
  <c r="G96" i="19" s="1"/>
  <c r="K674" i="19"/>
  <c r="C674" i="19"/>
  <c r="A674" i="19"/>
  <c r="A672" i="19"/>
  <c r="J656" i="19"/>
  <c r="J667" i="19" s="1"/>
  <c r="J95" i="19" s="1"/>
  <c r="K654" i="19"/>
  <c r="J654" i="19"/>
  <c r="H654" i="19"/>
  <c r="G654" i="19"/>
  <c r="K649" i="19"/>
  <c r="K656" i="19" s="1"/>
  <c r="K667" i="19" s="1"/>
  <c r="J649" i="19"/>
  <c r="H649" i="19"/>
  <c r="H656" i="19" s="1"/>
  <c r="H667" i="19" s="1"/>
  <c r="H95" i="19" s="1"/>
  <c r="G649" i="19"/>
  <c r="G656" i="19" s="1"/>
  <c r="G667" i="19" s="1"/>
  <c r="G95" i="19" s="1"/>
  <c r="K637" i="19"/>
  <c r="C637" i="19"/>
  <c r="A637" i="19"/>
  <c r="A635" i="19"/>
  <c r="K617" i="19"/>
  <c r="J617" i="19"/>
  <c r="H617" i="19"/>
  <c r="G617" i="19"/>
  <c r="K612" i="19"/>
  <c r="K619" i="19" s="1"/>
  <c r="K630" i="19" s="1"/>
  <c r="K94" i="19" s="1"/>
  <c r="J612" i="19"/>
  <c r="J619" i="19" s="1"/>
  <c r="J630" i="19" s="1"/>
  <c r="J94" i="19" s="1"/>
  <c r="H612" i="19"/>
  <c r="H619" i="19" s="1"/>
  <c r="H630" i="19" s="1"/>
  <c r="H94" i="19" s="1"/>
  <c r="G612" i="19"/>
  <c r="G619" i="19" s="1"/>
  <c r="G630" i="19" s="1"/>
  <c r="G94" i="19" s="1"/>
  <c r="K600" i="19"/>
  <c r="C600" i="19"/>
  <c r="A600" i="19"/>
  <c r="A598" i="19"/>
  <c r="K580" i="19"/>
  <c r="J580" i="19"/>
  <c r="H580" i="19"/>
  <c r="G580" i="19"/>
  <c r="K575" i="19"/>
  <c r="K582" i="19" s="1"/>
  <c r="K593" i="19" s="1"/>
  <c r="J575" i="19"/>
  <c r="J582" i="19" s="1"/>
  <c r="J593" i="19" s="1"/>
  <c r="J93" i="19" s="1"/>
  <c r="H575" i="19"/>
  <c r="H582" i="19" s="1"/>
  <c r="H593" i="19" s="1"/>
  <c r="H93" i="19" s="1"/>
  <c r="G575" i="19"/>
  <c r="G582" i="19" s="1"/>
  <c r="G593" i="19" s="1"/>
  <c r="G93" i="19" s="1"/>
  <c r="K563" i="19"/>
  <c r="C563" i="19"/>
  <c r="A563" i="19"/>
  <c r="A561" i="19"/>
  <c r="H549" i="19"/>
  <c r="K545" i="19"/>
  <c r="K556" i="19" s="1"/>
  <c r="K92" i="19" s="1"/>
  <c r="H545" i="19"/>
  <c r="K543" i="19"/>
  <c r="J543" i="19"/>
  <c r="H543" i="19"/>
  <c r="G543" i="19"/>
  <c r="K538" i="19"/>
  <c r="J538" i="19"/>
  <c r="J545" i="19" s="1"/>
  <c r="J556" i="19" s="1"/>
  <c r="J92" i="19" s="1"/>
  <c r="H538" i="19"/>
  <c r="G538" i="19"/>
  <c r="G545" i="19" s="1"/>
  <c r="G556" i="19" s="1"/>
  <c r="G92" i="19" s="1"/>
  <c r="K526" i="19"/>
  <c r="C526" i="19"/>
  <c r="A526" i="19"/>
  <c r="A524" i="19"/>
  <c r="K506" i="19"/>
  <c r="J506" i="19"/>
  <c r="H506" i="19"/>
  <c r="G506" i="19"/>
  <c r="K501" i="19"/>
  <c r="K508" i="19" s="1"/>
  <c r="K519" i="19" s="1"/>
  <c r="H501" i="19"/>
  <c r="H508" i="19" s="1"/>
  <c r="H519" i="19" s="1"/>
  <c r="H91" i="19" s="1"/>
  <c r="K498" i="19"/>
  <c r="J498" i="19"/>
  <c r="J501" i="19" s="1"/>
  <c r="H498" i="19"/>
  <c r="G498" i="19"/>
  <c r="J494" i="19"/>
  <c r="K489" i="19"/>
  <c r="C489" i="19"/>
  <c r="A489" i="19"/>
  <c r="A487" i="19"/>
  <c r="K467" i="19"/>
  <c r="J467" i="19"/>
  <c r="H467" i="19"/>
  <c r="G467" i="19"/>
  <c r="K462" i="19"/>
  <c r="K469" i="19" s="1"/>
  <c r="K480" i="19" s="1"/>
  <c r="J462" i="19"/>
  <c r="J469" i="19" s="1"/>
  <c r="J480" i="19" s="1"/>
  <c r="J90" i="19" s="1"/>
  <c r="K459" i="19"/>
  <c r="J459" i="19"/>
  <c r="H459" i="19"/>
  <c r="H462" i="19" s="1"/>
  <c r="G459" i="19"/>
  <c r="G462" i="19" s="1"/>
  <c r="G469" i="19" s="1"/>
  <c r="G480" i="19" s="1"/>
  <c r="G90" i="19" s="1"/>
  <c r="K450" i="19"/>
  <c r="C450" i="19"/>
  <c r="A450" i="19"/>
  <c r="A448" i="19"/>
  <c r="K442" i="19"/>
  <c r="H442" i="19"/>
  <c r="E418" i="19"/>
  <c r="E419" i="19" s="1"/>
  <c r="E420" i="19" s="1"/>
  <c r="E421" i="19" s="1"/>
  <c r="E422" i="19" s="1"/>
  <c r="E423" i="19" s="1"/>
  <c r="E424" i="19" s="1"/>
  <c r="E425" i="19" s="1"/>
  <c r="E426" i="19" s="1"/>
  <c r="E427" i="19" s="1"/>
  <c r="E428" i="19" s="1"/>
  <c r="E429" i="19" s="1"/>
  <c r="E430" i="19" s="1"/>
  <c r="E431" i="19" s="1"/>
  <c r="E432" i="19" s="1"/>
  <c r="E433" i="19" s="1"/>
  <c r="E434" i="19" s="1"/>
  <c r="E435" i="19" s="1"/>
  <c r="E436" i="19" s="1"/>
  <c r="E437" i="19" s="1"/>
  <c r="E438" i="19" s="1"/>
  <c r="E439" i="19" s="1"/>
  <c r="E440" i="19" s="1"/>
  <c r="E442" i="19" s="1"/>
  <c r="A418" i="19"/>
  <c r="A419" i="19" s="1"/>
  <c r="A420" i="19" s="1"/>
  <c r="A421" i="19" s="1"/>
  <c r="A422" i="19" s="1"/>
  <c r="A423" i="19" s="1"/>
  <c r="A424" i="19" s="1"/>
  <c r="A425" i="19" s="1"/>
  <c r="A426" i="19" s="1"/>
  <c r="A427" i="19" s="1"/>
  <c r="A428" i="19" s="1"/>
  <c r="A429" i="19" s="1"/>
  <c r="A430" i="19" s="1"/>
  <c r="A431" i="19" s="1"/>
  <c r="A432" i="19" s="1"/>
  <c r="A433" i="19" s="1"/>
  <c r="A434" i="19" s="1"/>
  <c r="A435" i="19" s="1"/>
  <c r="A436" i="19" s="1"/>
  <c r="A437" i="19" s="1"/>
  <c r="A438" i="19" s="1"/>
  <c r="A439" i="19" s="1"/>
  <c r="A440" i="19" s="1"/>
  <c r="A442" i="19" s="1"/>
  <c r="K412" i="19"/>
  <c r="C412" i="19"/>
  <c r="A412" i="19"/>
  <c r="A410" i="19"/>
  <c r="H391" i="19"/>
  <c r="H398" i="19" s="1"/>
  <c r="H117" i="19" s="1"/>
  <c r="K381" i="19"/>
  <c r="K391" i="19" s="1"/>
  <c r="K398" i="19" s="1"/>
  <c r="K117" i="19" s="1"/>
  <c r="K359" i="19"/>
  <c r="C359" i="19"/>
  <c r="A359" i="19"/>
  <c r="A357" i="19"/>
  <c r="K335" i="19"/>
  <c r="K352" i="19" s="1"/>
  <c r="K113" i="19" s="1"/>
  <c r="H335" i="19"/>
  <c r="H352" i="19" s="1"/>
  <c r="H113" i="19" s="1"/>
  <c r="K327" i="19"/>
  <c r="C327" i="19"/>
  <c r="A327" i="19"/>
  <c r="A325" i="19"/>
  <c r="G317" i="19"/>
  <c r="H310" i="19"/>
  <c r="H315" i="19" s="1"/>
  <c r="H309" i="19"/>
  <c r="H308" i="19"/>
  <c r="H307" i="19"/>
  <c r="H312" i="19" s="1"/>
  <c r="G305" i="19"/>
  <c r="G299" i="19"/>
  <c r="G293" i="19"/>
  <c r="A293" i="19"/>
  <c r="A294" i="19" s="1"/>
  <c r="A295" i="19" s="1"/>
  <c r="E292" i="19"/>
  <c r="E293" i="19" s="1"/>
  <c r="E294" i="19" s="1"/>
  <c r="E295" i="19" s="1"/>
  <c r="A292" i="19"/>
  <c r="G287" i="19"/>
  <c r="E286" i="19"/>
  <c r="E287" i="19" s="1"/>
  <c r="E288" i="19" s="1"/>
  <c r="E289" i="19" s="1"/>
  <c r="A286" i="19"/>
  <c r="A287" i="19" s="1"/>
  <c r="A288" i="19" s="1"/>
  <c r="A289" i="19" s="1"/>
  <c r="E283" i="19"/>
  <c r="E284" i="19" s="1"/>
  <c r="A283" i="19"/>
  <c r="A284" i="19" s="1"/>
  <c r="K277" i="19"/>
  <c r="C277" i="19"/>
  <c r="A277" i="19"/>
  <c r="A275" i="19"/>
  <c r="E249" i="19"/>
  <c r="E242" i="19"/>
  <c r="I228" i="19"/>
  <c r="C228" i="19"/>
  <c r="A228" i="19"/>
  <c r="A226" i="19"/>
  <c r="H208" i="19"/>
  <c r="H203" i="19"/>
  <c r="H202" i="19"/>
  <c r="H207" i="19" s="1"/>
  <c r="K179" i="19"/>
  <c r="K178" i="19"/>
  <c r="K176" i="19"/>
  <c r="C176" i="19"/>
  <c r="A176" i="19"/>
  <c r="A174" i="19"/>
  <c r="K145" i="19"/>
  <c r="H145" i="19"/>
  <c r="K129" i="19"/>
  <c r="C129" i="19"/>
  <c r="A129" i="19"/>
  <c r="A127" i="19"/>
  <c r="K114" i="19"/>
  <c r="H114" i="19"/>
  <c r="H110" i="19"/>
  <c r="K109" i="19"/>
  <c r="K112" i="19" s="1"/>
  <c r="K119" i="19" s="1"/>
  <c r="H108" i="19"/>
  <c r="H109" i="19" s="1"/>
  <c r="J107" i="19"/>
  <c r="H106" i="19"/>
  <c r="H97" i="10" s="1"/>
  <c r="K105" i="19"/>
  <c r="H105" i="19"/>
  <c r="J99" i="19"/>
  <c r="G99" i="19"/>
  <c r="K98" i="19"/>
  <c r="K97" i="19"/>
  <c r="J97" i="19"/>
  <c r="H97" i="19"/>
  <c r="G97" i="19"/>
  <c r="K95" i="19"/>
  <c r="K93" i="19"/>
  <c r="K91" i="19"/>
  <c r="K90" i="19"/>
  <c r="K85" i="19"/>
  <c r="C85" i="19"/>
  <c r="A85" i="19"/>
  <c r="K42" i="19"/>
  <c r="C42" i="19"/>
  <c r="H206" i="19" l="1"/>
  <c r="H201" i="19"/>
  <c r="E251" i="19" s="1"/>
  <c r="F251" i="19" s="1"/>
  <c r="H469" i="19"/>
  <c r="H480" i="19" s="1"/>
  <c r="H90" i="19" s="1"/>
  <c r="J508" i="19"/>
  <c r="J519" i="19" s="1"/>
  <c r="J91" i="19" s="1"/>
  <c r="H556" i="19"/>
  <c r="H92" i="19" s="1"/>
  <c r="H313" i="19"/>
  <c r="H111" i="19" s="1"/>
  <c r="K815" i="19"/>
  <c r="K99" i="19" s="1"/>
  <c r="K101" i="19"/>
  <c r="K122" i="19" s="1"/>
  <c r="H112" i="19"/>
  <c r="H119" i="19" s="1"/>
  <c r="H101" i="19"/>
  <c r="H197" i="19" s="1"/>
  <c r="J101" i="19"/>
  <c r="G501" i="19"/>
  <c r="G508" i="19" s="1"/>
  <c r="G519" i="19" s="1"/>
  <c r="G91" i="19" s="1"/>
  <c r="G101" i="19" s="1"/>
  <c r="H210" i="19" s="1"/>
  <c r="H314" i="19"/>
  <c r="H317" i="19" s="1"/>
  <c r="H122" i="19" l="1"/>
  <c r="K786" i="17"/>
  <c r="C786" i="17"/>
  <c r="A786" i="17"/>
  <c r="A784" i="17"/>
  <c r="K766" i="17"/>
  <c r="J766" i="17"/>
  <c r="H766" i="17"/>
  <c r="G766" i="17"/>
  <c r="K762" i="17"/>
  <c r="K768" i="17" s="1"/>
  <c r="K779" i="17" s="1"/>
  <c r="K98" i="17" s="1"/>
  <c r="J762" i="17"/>
  <c r="J768" i="17" s="1"/>
  <c r="J779" i="17" s="1"/>
  <c r="J98" i="17" s="1"/>
  <c r="H762" i="17"/>
  <c r="H768" i="17" s="1"/>
  <c r="H779" i="17" s="1"/>
  <c r="H98" i="17" s="1"/>
  <c r="G762" i="17"/>
  <c r="G768" i="17" s="1"/>
  <c r="G779" i="17" s="1"/>
  <c r="G98" i="17" s="1"/>
  <c r="K749" i="17"/>
  <c r="C749" i="17"/>
  <c r="A749" i="17"/>
  <c r="A747" i="17"/>
  <c r="K741" i="17"/>
  <c r="K97" i="17" s="1"/>
  <c r="A718" i="17"/>
  <c r="A719" i="17" s="1"/>
  <c r="A720" i="17" s="1"/>
  <c r="A721" i="17" s="1"/>
  <c r="A722" i="17" s="1"/>
  <c r="A723" i="17" s="1"/>
  <c r="A724" i="17" s="1"/>
  <c r="A725" i="17" s="1"/>
  <c r="A726" i="17" s="1"/>
  <c r="A727" i="17" s="1"/>
  <c r="A728" i="17" s="1"/>
  <c r="A729" i="17" s="1"/>
  <c r="A730" i="17" s="1"/>
  <c r="A731" i="17" s="1"/>
  <c r="A732" i="17" s="1"/>
  <c r="A733" i="17" s="1"/>
  <c r="A734" i="17" s="1"/>
  <c r="E717" i="17"/>
  <c r="E718" i="17" s="1"/>
  <c r="E719" i="17" s="1"/>
  <c r="E720" i="17" s="1"/>
  <c r="E721" i="17" s="1"/>
  <c r="E722" i="17" s="1"/>
  <c r="E723" i="17" s="1"/>
  <c r="E724" i="17" s="1"/>
  <c r="E725" i="17" s="1"/>
  <c r="E726" i="17" s="1"/>
  <c r="E727" i="17" s="1"/>
  <c r="E728" i="17" s="1"/>
  <c r="E729" i="17" s="1"/>
  <c r="E730" i="17" s="1"/>
  <c r="E731" i="17" s="1"/>
  <c r="E732" i="17" s="1"/>
  <c r="E733" i="17" s="1"/>
  <c r="E734" i="17" s="1"/>
  <c r="A717" i="17"/>
  <c r="H716" i="17"/>
  <c r="H741" i="17" s="1"/>
  <c r="H97" i="17" s="1"/>
  <c r="K711" i="17"/>
  <c r="C711" i="17"/>
  <c r="A711" i="17"/>
  <c r="A709" i="17"/>
  <c r="H704" i="17"/>
  <c r="H96" i="17" s="1"/>
  <c r="K674" i="17"/>
  <c r="C674" i="17"/>
  <c r="A674" i="17"/>
  <c r="A672" i="17"/>
  <c r="K667" i="17"/>
  <c r="K95" i="17" s="1"/>
  <c r="J667" i="17"/>
  <c r="H667" i="17"/>
  <c r="G667" i="17"/>
  <c r="G95" i="17" s="1"/>
  <c r="K637" i="17"/>
  <c r="C637" i="17"/>
  <c r="A637" i="17"/>
  <c r="A635" i="17"/>
  <c r="K630" i="17"/>
  <c r="K94" i="17" s="1"/>
  <c r="J630" i="17"/>
  <c r="H630" i="17"/>
  <c r="G630" i="17"/>
  <c r="G94" i="17" s="1"/>
  <c r="K600" i="17"/>
  <c r="C600" i="17"/>
  <c r="A600" i="17"/>
  <c r="A598" i="17"/>
  <c r="K593" i="17"/>
  <c r="K93" i="17" s="1"/>
  <c r="J593" i="17"/>
  <c r="H593" i="17"/>
  <c r="G593" i="17"/>
  <c r="G93" i="17" s="1"/>
  <c r="K563" i="17"/>
  <c r="C563" i="17"/>
  <c r="A563" i="17"/>
  <c r="A561" i="17"/>
  <c r="K556" i="17"/>
  <c r="K92" i="17" s="1"/>
  <c r="H556" i="17"/>
  <c r="G556" i="17"/>
  <c r="K526" i="17"/>
  <c r="C526" i="17"/>
  <c r="A526" i="17"/>
  <c r="A524" i="17"/>
  <c r="K519" i="17"/>
  <c r="J519" i="17"/>
  <c r="H519" i="17"/>
  <c r="G519" i="17"/>
  <c r="K489" i="17"/>
  <c r="C489" i="17"/>
  <c r="A489" i="17"/>
  <c r="A487" i="17"/>
  <c r="K450" i="17"/>
  <c r="C450" i="17"/>
  <c r="A450" i="17"/>
  <c r="A448" i="17"/>
  <c r="K442" i="17"/>
  <c r="H442" i="17"/>
  <c r="E418" i="17"/>
  <c r="E419" i="17" s="1"/>
  <c r="E420" i="17" s="1"/>
  <c r="E421" i="17" s="1"/>
  <c r="E422" i="17" s="1"/>
  <c r="E423" i="17" s="1"/>
  <c r="E424" i="17" s="1"/>
  <c r="E425" i="17" s="1"/>
  <c r="E426" i="17" s="1"/>
  <c r="E427" i="17" s="1"/>
  <c r="E428" i="17" s="1"/>
  <c r="E429" i="17" s="1"/>
  <c r="E430" i="17" s="1"/>
  <c r="E431" i="17" s="1"/>
  <c r="E432" i="17" s="1"/>
  <c r="E433" i="17" s="1"/>
  <c r="E434" i="17" s="1"/>
  <c r="E435" i="17" s="1"/>
  <c r="E436" i="17" s="1"/>
  <c r="E437" i="17" s="1"/>
  <c r="E438" i="17" s="1"/>
  <c r="E439" i="17" s="1"/>
  <c r="E440" i="17" s="1"/>
  <c r="E442" i="17" s="1"/>
  <c r="A418" i="17"/>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2" i="17" s="1"/>
  <c r="K412" i="17"/>
  <c r="C412" i="17"/>
  <c r="A412" i="17"/>
  <c r="A410" i="17"/>
  <c r="K391" i="17"/>
  <c r="K398" i="17" s="1"/>
  <c r="H391" i="17"/>
  <c r="H398" i="17" s="1"/>
  <c r="K359" i="17"/>
  <c r="C359" i="17"/>
  <c r="A359" i="17"/>
  <c r="A357" i="17"/>
  <c r="K352" i="17"/>
  <c r="H352" i="17"/>
  <c r="K327" i="17"/>
  <c r="C327" i="17"/>
  <c r="A327" i="17"/>
  <c r="A325" i="17"/>
  <c r="G317" i="17"/>
  <c r="H315" i="17"/>
  <c r="H310" i="17"/>
  <c r="H309" i="17"/>
  <c r="H313" i="17" s="1"/>
  <c r="H308" i="17"/>
  <c r="H307" i="17"/>
  <c r="H314" i="17" s="1"/>
  <c r="E292" i="17"/>
  <c r="E293" i="17" s="1"/>
  <c r="E294" i="17" s="1"/>
  <c r="E295" i="17" s="1"/>
  <c r="A292" i="17"/>
  <c r="A293" i="17" s="1"/>
  <c r="A294" i="17" s="1"/>
  <c r="A295" i="17" s="1"/>
  <c r="E287" i="17"/>
  <c r="E288" i="17" s="1"/>
  <c r="E289" i="17" s="1"/>
  <c r="E286" i="17"/>
  <c r="A286" i="17"/>
  <c r="A287" i="17" s="1"/>
  <c r="A288" i="17" s="1"/>
  <c r="A289" i="17" s="1"/>
  <c r="E283" i="17"/>
  <c r="E284" i="17" s="1"/>
  <c r="A283" i="17"/>
  <c r="A284" i="17" s="1"/>
  <c r="K277" i="17"/>
  <c r="C277" i="17"/>
  <c r="A277" i="17"/>
  <c r="A275" i="17"/>
  <c r="I228" i="17"/>
  <c r="C228" i="17"/>
  <c r="A228" i="17"/>
  <c r="A226" i="17"/>
  <c r="H208" i="17"/>
  <c r="H207" i="17"/>
  <c r="H206" i="17"/>
  <c r="K179" i="17"/>
  <c r="K178" i="17"/>
  <c r="K176" i="17"/>
  <c r="C176" i="17"/>
  <c r="A176" i="17"/>
  <c r="A174" i="17"/>
  <c r="K145" i="17"/>
  <c r="H145" i="17"/>
  <c r="K129" i="17"/>
  <c r="C129" i="17"/>
  <c r="A129" i="17"/>
  <c r="A127" i="17"/>
  <c r="K112" i="17"/>
  <c r="K119" i="17" s="1"/>
  <c r="H112" i="17"/>
  <c r="H119" i="17" s="1"/>
  <c r="K99" i="17"/>
  <c r="J99" i="17"/>
  <c r="H99" i="17"/>
  <c r="G99" i="17"/>
  <c r="J97" i="17"/>
  <c r="G97" i="17"/>
  <c r="K96" i="17"/>
  <c r="J96" i="17"/>
  <c r="G96" i="17"/>
  <c r="J95" i="17"/>
  <c r="H95" i="17"/>
  <c r="J94" i="17"/>
  <c r="H94" i="17"/>
  <c r="J93" i="17"/>
  <c r="H93" i="17"/>
  <c r="J92" i="17"/>
  <c r="H92" i="17"/>
  <c r="G92" i="17"/>
  <c r="K91" i="17"/>
  <c r="J91" i="17"/>
  <c r="H91" i="17"/>
  <c r="G91" i="17"/>
  <c r="K90" i="17"/>
  <c r="J90" i="17"/>
  <c r="J101" i="17" s="1"/>
  <c r="H90" i="17"/>
  <c r="G90" i="17"/>
  <c r="K85" i="17"/>
  <c r="C85" i="17"/>
  <c r="A85" i="17"/>
  <c r="K42" i="17"/>
  <c r="C42" i="17"/>
  <c r="G101" i="17" l="1"/>
  <c r="H210" i="17" s="1"/>
  <c r="H101" i="17"/>
  <c r="H197" i="17" s="1"/>
  <c r="K101" i="17"/>
  <c r="K122" i="17" s="1"/>
  <c r="H312" i="17"/>
  <c r="H122" i="17" l="1"/>
  <c r="K807" i="15" l="1"/>
  <c r="K813" i="15" s="1"/>
  <c r="H807" i="15"/>
  <c r="H813" i="15" s="1"/>
  <c r="K802" i="15"/>
  <c r="K816" i="15" s="1"/>
  <c r="K99" i="15" s="1"/>
  <c r="H795" i="15"/>
  <c r="H794" i="15"/>
  <c r="H793" i="15"/>
  <c r="K787" i="15"/>
  <c r="C787" i="15"/>
  <c r="A787" i="15"/>
  <c r="A785" i="15"/>
  <c r="K767" i="15"/>
  <c r="J767" i="15"/>
  <c r="H767" i="15"/>
  <c r="G767" i="15"/>
  <c r="K763" i="15"/>
  <c r="K769" i="15" s="1"/>
  <c r="K780" i="15" s="1"/>
  <c r="K98" i="15" s="1"/>
  <c r="J763" i="15"/>
  <c r="J769" i="15" s="1"/>
  <c r="J780" i="15" s="1"/>
  <c r="J98" i="15" s="1"/>
  <c r="H763" i="15"/>
  <c r="H769" i="15" s="1"/>
  <c r="H780" i="15" s="1"/>
  <c r="H98" i="15" s="1"/>
  <c r="G763" i="15"/>
  <c r="G769" i="15" s="1"/>
  <c r="G780" i="15" s="1"/>
  <c r="G98" i="15" s="1"/>
  <c r="K750" i="15"/>
  <c r="C750" i="15"/>
  <c r="A750" i="15"/>
  <c r="A748" i="15"/>
  <c r="H742" i="15"/>
  <c r="H97" i="15" s="1"/>
  <c r="E718" i="15"/>
  <c r="E719" i="15" s="1"/>
  <c r="E720" i="15" s="1"/>
  <c r="E721" i="15" s="1"/>
  <c r="E722" i="15" s="1"/>
  <c r="E723" i="15" s="1"/>
  <c r="E724" i="15" s="1"/>
  <c r="E725" i="15" s="1"/>
  <c r="E726" i="15" s="1"/>
  <c r="E727" i="15" s="1"/>
  <c r="E728" i="15" s="1"/>
  <c r="E729" i="15" s="1"/>
  <c r="E730" i="15" s="1"/>
  <c r="E731" i="15" s="1"/>
  <c r="E732" i="15" s="1"/>
  <c r="E733" i="15" s="1"/>
  <c r="E734" i="15" s="1"/>
  <c r="E735" i="15" s="1"/>
  <c r="A718" i="15"/>
  <c r="A719" i="15" s="1"/>
  <c r="A720" i="15" s="1"/>
  <c r="A721" i="15" s="1"/>
  <c r="A722" i="15" s="1"/>
  <c r="A723" i="15" s="1"/>
  <c r="A724" i="15" s="1"/>
  <c r="A725" i="15" s="1"/>
  <c r="A726" i="15" s="1"/>
  <c r="A727" i="15" s="1"/>
  <c r="A728" i="15" s="1"/>
  <c r="A729" i="15" s="1"/>
  <c r="A730" i="15" s="1"/>
  <c r="A731" i="15" s="1"/>
  <c r="A732" i="15" s="1"/>
  <c r="A733" i="15" s="1"/>
  <c r="A734" i="15" s="1"/>
  <c r="A735" i="15" s="1"/>
  <c r="K717" i="15"/>
  <c r="K742" i="15" s="1"/>
  <c r="K97" i="15" s="1"/>
  <c r="K712" i="15"/>
  <c r="C712" i="15"/>
  <c r="A712" i="15"/>
  <c r="A710" i="15"/>
  <c r="H700" i="15"/>
  <c r="H699" i="15"/>
  <c r="K696" i="15"/>
  <c r="H696" i="15"/>
  <c r="K692" i="15"/>
  <c r="J692" i="15"/>
  <c r="G692" i="15"/>
  <c r="H691" i="15"/>
  <c r="H690" i="15"/>
  <c r="H692" i="15" s="1"/>
  <c r="K687" i="15"/>
  <c r="J687" i="15"/>
  <c r="G687" i="15"/>
  <c r="H686" i="15"/>
  <c r="H685" i="15"/>
  <c r="H687" i="15" s="1"/>
  <c r="H694" i="15" s="1"/>
  <c r="H705" i="15" s="1"/>
  <c r="H96" i="15" s="1"/>
  <c r="K675" i="15"/>
  <c r="C675" i="15"/>
  <c r="A675" i="15"/>
  <c r="A673" i="15"/>
  <c r="K662" i="15"/>
  <c r="H662" i="15"/>
  <c r="K659" i="15"/>
  <c r="H659" i="15"/>
  <c r="J655" i="15"/>
  <c r="G655" i="15"/>
  <c r="K654" i="15"/>
  <c r="K653" i="15"/>
  <c r="K655" i="15" s="1"/>
  <c r="H653" i="15"/>
  <c r="H655" i="15" s="1"/>
  <c r="J650" i="15"/>
  <c r="G650" i="15"/>
  <c r="G657" i="15" s="1"/>
  <c r="G668" i="15" s="1"/>
  <c r="G95" i="15" s="1"/>
  <c r="K649" i="15"/>
  <c r="H649" i="15"/>
  <c r="K648" i="15"/>
  <c r="H648" i="15"/>
  <c r="H650" i="15" s="1"/>
  <c r="K638" i="15"/>
  <c r="C638" i="15"/>
  <c r="A638" i="15"/>
  <c r="A636" i="15"/>
  <c r="K625" i="15"/>
  <c r="H625" i="15"/>
  <c r="K622" i="15"/>
  <c r="H622" i="15"/>
  <c r="J620" i="15"/>
  <c r="J631" i="15" s="1"/>
  <c r="J94" i="15" s="1"/>
  <c r="K618" i="15"/>
  <c r="J618" i="15"/>
  <c r="H618" i="15"/>
  <c r="G618" i="15"/>
  <c r="J613" i="15"/>
  <c r="G613" i="15"/>
  <c r="K612" i="15"/>
  <c r="H612" i="15"/>
  <c r="K611" i="15"/>
  <c r="K613" i="15" s="1"/>
  <c r="K620" i="15" s="1"/>
  <c r="K631" i="15" s="1"/>
  <c r="K94" i="15" s="1"/>
  <c r="H611" i="15"/>
  <c r="K601" i="15"/>
  <c r="C601" i="15"/>
  <c r="A601" i="15"/>
  <c r="A599" i="15"/>
  <c r="H588" i="15"/>
  <c r="H587" i="15"/>
  <c r="K585" i="15"/>
  <c r="H585" i="15"/>
  <c r="K581" i="15"/>
  <c r="J581" i="15"/>
  <c r="H581" i="15"/>
  <c r="G581" i="15"/>
  <c r="G583" i="15" s="1"/>
  <c r="G594" i="15" s="1"/>
  <c r="G93" i="15" s="1"/>
  <c r="J576" i="15"/>
  <c r="J583" i="15" s="1"/>
  <c r="J594" i="15" s="1"/>
  <c r="J93" i="15" s="1"/>
  <c r="G576" i="15"/>
  <c r="K575" i="15"/>
  <c r="H575" i="15"/>
  <c r="K574" i="15"/>
  <c r="K576" i="15" s="1"/>
  <c r="K583" i="15" s="1"/>
  <c r="H574" i="15"/>
  <c r="K564" i="15"/>
  <c r="C564" i="15"/>
  <c r="A564" i="15"/>
  <c r="A562" i="15"/>
  <c r="K544" i="15"/>
  <c r="J544" i="15"/>
  <c r="H544" i="15"/>
  <c r="G544" i="15"/>
  <c r="J539" i="15"/>
  <c r="J546" i="15" s="1"/>
  <c r="J557" i="15" s="1"/>
  <c r="J92" i="15" s="1"/>
  <c r="G539" i="15"/>
  <c r="G546" i="15" s="1"/>
  <c r="G557" i="15" s="1"/>
  <c r="G92" i="15" s="1"/>
  <c r="K538" i="15"/>
  <c r="H538" i="15"/>
  <c r="H539" i="15" s="1"/>
  <c r="H546" i="15" s="1"/>
  <c r="H557" i="15" s="1"/>
  <c r="H92" i="15" s="1"/>
  <c r="K537" i="15"/>
  <c r="K539" i="15" s="1"/>
  <c r="K546" i="15" s="1"/>
  <c r="K557" i="15" s="1"/>
  <c r="K92" i="15" s="1"/>
  <c r="H537" i="15"/>
  <c r="K527" i="15"/>
  <c r="C527" i="15"/>
  <c r="A527" i="15"/>
  <c r="A525" i="15"/>
  <c r="H514" i="15"/>
  <c r="H513" i="15"/>
  <c r="H511" i="15"/>
  <c r="K507" i="15"/>
  <c r="J507" i="15"/>
  <c r="H507" i="15"/>
  <c r="G507" i="15"/>
  <c r="J499" i="15"/>
  <c r="J502" i="15" s="1"/>
  <c r="J509" i="15" s="1"/>
  <c r="J520" i="15" s="1"/>
  <c r="J91" i="15" s="1"/>
  <c r="G499" i="15"/>
  <c r="G502" i="15" s="1"/>
  <c r="K498" i="15"/>
  <c r="K499" i="15" s="1"/>
  <c r="K502" i="15" s="1"/>
  <c r="K509" i="15" s="1"/>
  <c r="K520" i="15" s="1"/>
  <c r="K91" i="15" s="1"/>
  <c r="H498" i="15"/>
  <c r="H497" i="15"/>
  <c r="H496" i="15"/>
  <c r="H495" i="15"/>
  <c r="K490" i="15"/>
  <c r="C490" i="15"/>
  <c r="A490" i="15"/>
  <c r="A488" i="15"/>
  <c r="K475" i="15"/>
  <c r="H475" i="15"/>
  <c r="K472" i="15"/>
  <c r="H472" i="15"/>
  <c r="K468" i="15"/>
  <c r="J468" i="15"/>
  <c r="H468" i="15"/>
  <c r="G468" i="15"/>
  <c r="J463" i="15"/>
  <c r="J470" i="15" s="1"/>
  <c r="J481" i="15" s="1"/>
  <c r="J90" i="15" s="1"/>
  <c r="J460" i="15"/>
  <c r="K459" i="15"/>
  <c r="H459" i="15"/>
  <c r="K458" i="15"/>
  <c r="K460" i="15" s="1"/>
  <c r="K463" i="15" s="1"/>
  <c r="K470" i="15" s="1"/>
  <c r="K481" i="15" s="1"/>
  <c r="K90" i="15" s="1"/>
  <c r="H458" i="15"/>
  <c r="H457" i="15"/>
  <c r="H456" i="15"/>
  <c r="H460" i="15" s="1"/>
  <c r="H463" i="15" s="1"/>
  <c r="H470" i="15" s="1"/>
  <c r="H481" i="15" s="1"/>
  <c r="H90" i="15" s="1"/>
  <c r="K451" i="15"/>
  <c r="C451" i="15"/>
  <c r="A451" i="15"/>
  <c r="A449" i="15"/>
  <c r="K443" i="15"/>
  <c r="H443" i="15"/>
  <c r="E420" i="15"/>
  <c r="E421" i="15" s="1"/>
  <c r="E422" i="15" s="1"/>
  <c r="E423" i="15" s="1"/>
  <c r="E424" i="15" s="1"/>
  <c r="E425" i="15" s="1"/>
  <c r="E426" i="15" s="1"/>
  <c r="E427" i="15" s="1"/>
  <c r="E428" i="15" s="1"/>
  <c r="E429" i="15" s="1"/>
  <c r="E430" i="15" s="1"/>
  <c r="E431" i="15" s="1"/>
  <c r="E432" i="15" s="1"/>
  <c r="E433" i="15" s="1"/>
  <c r="E434" i="15" s="1"/>
  <c r="E435" i="15" s="1"/>
  <c r="E436" i="15" s="1"/>
  <c r="E437" i="15" s="1"/>
  <c r="E438" i="15" s="1"/>
  <c r="E439" i="15" s="1"/>
  <c r="E440" i="15" s="1"/>
  <c r="E441" i="15" s="1"/>
  <c r="E443" i="15" s="1"/>
  <c r="A420" i="15"/>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3" i="15" s="1"/>
  <c r="E419" i="15"/>
  <c r="A419" i="15"/>
  <c r="K413" i="15"/>
  <c r="C413" i="15"/>
  <c r="A413" i="15"/>
  <c r="A411" i="15"/>
  <c r="H392" i="15"/>
  <c r="H399" i="15" s="1"/>
  <c r="H117" i="15" s="1"/>
  <c r="K384" i="15"/>
  <c r="H384" i="15"/>
  <c r="K366" i="15"/>
  <c r="K360" i="15"/>
  <c r="C360" i="15"/>
  <c r="A360" i="15"/>
  <c r="A358" i="15"/>
  <c r="K352" i="15"/>
  <c r="H352" i="15"/>
  <c r="H113" i="15" s="1"/>
  <c r="K329" i="15"/>
  <c r="K362" i="15" s="1"/>
  <c r="K415" i="15" s="1"/>
  <c r="K453" i="15" s="1"/>
  <c r="K492" i="15" s="1"/>
  <c r="K529" i="15" s="1"/>
  <c r="K566" i="15" s="1"/>
  <c r="K603" i="15" s="1"/>
  <c r="K640" i="15" s="1"/>
  <c r="K677" i="15" s="1"/>
  <c r="K714" i="15" s="1"/>
  <c r="K752" i="15" s="1"/>
  <c r="K789" i="15" s="1"/>
  <c r="K327" i="15"/>
  <c r="C327" i="15"/>
  <c r="A327" i="15"/>
  <c r="A325" i="15"/>
  <c r="H310" i="15"/>
  <c r="H313" i="15" s="1"/>
  <c r="H111" i="15" s="1"/>
  <c r="G310" i="15"/>
  <c r="H309" i="15"/>
  <c r="G309" i="15"/>
  <c r="H308" i="15"/>
  <c r="G308" i="15"/>
  <c r="G315" i="15" s="1"/>
  <c r="H307" i="15"/>
  <c r="H314" i="15" s="1"/>
  <c r="G307" i="15"/>
  <c r="H305" i="15"/>
  <c r="G305" i="15"/>
  <c r="H299" i="15"/>
  <c r="G299" i="15"/>
  <c r="H293" i="15"/>
  <c r="G293" i="15"/>
  <c r="E292" i="15"/>
  <c r="E293" i="15" s="1"/>
  <c r="E294" i="15" s="1"/>
  <c r="E295" i="15" s="1"/>
  <c r="A292" i="15"/>
  <c r="A293" i="15" s="1"/>
  <c r="A294" i="15" s="1"/>
  <c r="A295" i="15" s="1"/>
  <c r="H287" i="15"/>
  <c r="G287" i="15"/>
  <c r="E287" i="15"/>
  <c r="E288" i="15" s="1"/>
  <c r="E289" i="15" s="1"/>
  <c r="E286" i="15"/>
  <c r="A286" i="15"/>
  <c r="A287" i="15" s="1"/>
  <c r="A288" i="15" s="1"/>
  <c r="A289" i="15" s="1"/>
  <c r="E283" i="15"/>
  <c r="E284" i="15" s="1"/>
  <c r="A283" i="15"/>
  <c r="A284" i="15" s="1"/>
  <c r="K277" i="15"/>
  <c r="C277" i="15"/>
  <c r="A277" i="15"/>
  <c r="A275" i="15"/>
  <c r="E249" i="15"/>
  <c r="F249" i="15" s="1"/>
  <c r="D249" i="15"/>
  <c r="F247" i="15"/>
  <c r="F245" i="15"/>
  <c r="E242" i="15"/>
  <c r="E251" i="15" s="1"/>
  <c r="G456" i="15" s="1"/>
  <c r="H202" i="15" s="1"/>
  <c r="H207" i="15" s="1"/>
  <c r="D242" i="15"/>
  <c r="F240" i="15"/>
  <c r="F238" i="15"/>
  <c r="F236" i="15"/>
  <c r="I228" i="15"/>
  <c r="C228" i="15"/>
  <c r="A228" i="15"/>
  <c r="A226" i="15"/>
  <c r="H198" i="15"/>
  <c r="K193" i="15"/>
  <c r="H193" i="15"/>
  <c r="K190" i="15"/>
  <c r="H190" i="15"/>
  <c r="K184" i="15"/>
  <c r="K186" i="15" s="1"/>
  <c r="H184" i="15"/>
  <c r="K179" i="15"/>
  <c r="K176" i="15"/>
  <c r="C176" i="15"/>
  <c r="A176" i="15"/>
  <c r="A174" i="15"/>
  <c r="K145" i="15"/>
  <c r="H145" i="15"/>
  <c r="K129" i="15"/>
  <c r="C129" i="15"/>
  <c r="A129" i="15"/>
  <c r="A127" i="15"/>
  <c r="K114" i="15"/>
  <c r="H114" i="15"/>
  <c r="H71" i="10" s="1"/>
  <c r="K113" i="15"/>
  <c r="H110" i="15"/>
  <c r="K109" i="15"/>
  <c r="K112" i="15" s="1"/>
  <c r="J107" i="15"/>
  <c r="H107" i="15"/>
  <c r="H64" i="10" s="1"/>
  <c r="G107" i="15"/>
  <c r="K105" i="15"/>
  <c r="H105" i="15"/>
  <c r="J99" i="15"/>
  <c r="G99" i="15"/>
  <c r="J97" i="15"/>
  <c r="G97" i="15"/>
  <c r="K87" i="15"/>
  <c r="K131" i="15" s="1"/>
  <c r="K178" i="15" s="1"/>
  <c r="H87" i="15"/>
  <c r="H131" i="15" s="1"/>
  <c r="H178" i="15" s="1"/>
  <c r="H279" i="15" s="1"/>
  <c r="H329" i="15" s="1"/>
  <c r="H362" i="15" s="1"/>
  <c r="H415" i="15" s="1"/>
  <c r="H453" i="15" s="1"/>
  <c r="H492" i="15" s="1"/>
  <c r="H529" i="15" s="1"/>
  <c r="H566" i="15" s="1"/>
  <c r="H603" i="15" s="1"/>
  <c r="H640" i="15" s="1"/>
  <c r="H677" i="15" s="1"/>
  <c r="H714" i="15" s="1"/>
  <c r="H752" i="15" s="1"/>
  <c r="H789" i="15" s="1"/>
  <c r="K85" i="15"/>
  <c r="C85" i="15"/>
  <c r="A85" i="15"/>
  <c r="K42" i="15"/>
  <c r="C42" i="15"/>
  <c r="H108" i="15" l="1"/>
  <c r="G620" i="15"/>
  <c r="G631" i="15" s="1"/>
  <c r="G94" i="15" s="1"/>
  <c r="K694" i="15"/>
  <c r="K705" i="15" s="1"/>
  <c r="K96" i="15" s="1"/>
  <c r="G312" i="15"/>
  <c r="G313" i="15"/>
  <c r="G314" i="15"/>
  <c r="G317" i="15" s="1"/>
  <c r="K392" i="15"/>
  <c r="K399" i="15" s="1"/>
  <c r="K117" i="15" s="1"/>
  <c r="K119" i="15" s="1"/>
  <c r="G509" i="15"/>
  <c r="G520" i="15" s="1"/>
  <c r="G91" i="15" s="1"/>
  <c r="K650" i="15"/>
  <c r="H802" i="15"/>
  <c r="H816" i="15" s="1"/>
  <c r="H99" i="15" s="1"/>
  <c r="H109" i="15"/>
  <c r="H112" i="15" s="1"/>
  <c r="H119" i="15" s="1"/>
  <c r="F242" i="15"/>
  <c r="H576" i="15"/>
  <c r="H583" i="15" s="1"/>
  <c r="H594" i="15" s="1"/>
  <c r="H93" i="15" s="1"/>
  <c r="H613" i="15"/>
  <c r="H620" i="15" s="1"/>
  <c r="H631" i="15" s="1"/>
  <c r="H94" i="15" s="1"/>
  <c r="J657" i="15"/>
  <c r="J668" i="15" s="1"/>
  <c r="J95" i="15" s="1"/>
  <c r="J694" i="15"/>
  <c r="J705" i="15" s="1"/>
  <c r="J96" i="15" s="1"/>
  <c r="G694" i="15"/>
  <c r="G705" i="15" s="1"/>
  <c r="G96" i="15" s="1"/>
  <c r="K192" i="15"/>
  <c r="K194" i="15" s="1"/>
  <c r="J101" i="15"/>
  <c r="H657" i="15"/>
  <c r="H668" i="15" s="1"/>
  <c r="H95" i="15" s="1"/>
  <c r="H315" i="15"/>
  <c r="H317" i="15" s="1"/>
  <c r="H192" i="15"/>
  <c r="H194" i="15" s="1"/>
  <c r="H186" i="15"/>
  <c r="G458" i="15"/>
  <c r="H203" i="15" s="1"/>
  <c r="H208" i="15" s="1"/>
  <c r="K594" i="15"/>
  <c r="K93" i="15" s="1"/>
  <c r="K101" i="15" s="1"/>
  <c r="K657" i="15"/>
  <c r="K668" i="15" s="1"/>
  <c r="K95" i="15" s="1"/>
  <c r="D251" i="15"/>
  <c r="F251" i="15" s="1"/>
  <c r="H499" i="15"/>
  <c r="H502" i="15" s="1"/>
  <c r="H509" i="15" s="1"/>
  <c r="H520" i="15" s="1"/>
  <c r="H91" i="15" s="1"/>
  <c r="H101" i="15" s="1"/>
  <c r="H312" i="15"/>
  <c r="H197" i="15" l="1"/>
  <c r="G460" i="15"/>
  <c r="H201" i="15" l="1"/>
  <c r="G463" i="15"/>
  <c r="G470" i="15" s="1"/>
  <c r="G481" i="15" s="1"/>
  <c r="G90" i="15" s="1"/>
  <c r="G101" i="15" s="1"/>
  <c r="H210" i="15" s="1"/>
  <c r="H206" i="15"/>
  <c r="K813" i="13" l="1"/>
  <c r="H813" i="13"/>
  <c r="K802" i="13"/>
  <c r="K816" i="13" s="1"/>
  <c r="K99" i="13" s="1"/>
  <c r="K56" i="10" s="1"/>
  <c r="H802" i="13"/>
  <c r="H816" i="13" s="1"/>
  <c r="H99" i="13" s="1"/>
  <c r="H56" i="10" s="1"/>
  <c r="K787" i="13"/>
  <c r="C787" i="13"/>
  <c r="A787" i="13"/>
  <c r="A785" i="13"/>
  <c r="K767" i="13"/>
  <c r="J767" i="13"/>
  <c r="H767" i="13"/>
  <c r="G767" i="13"/>
  <c r="K763" i="13"/>
  <c r="K769" i="13" s="1"/>
  <c r="K780" i="13" s="1"/>
  <c r="K98" i="13" s="1"/>
  <c r="K55" i="10" s="1"/>
  <c r="J763" i="13"/>
  <c r="J769" i="13" s="1"/>
  <c r="J780" i="13" s="1"/>
  <c r="H763" i="13"/>
  <c r="H769" i="13" s="1"/>
  <c r="H780" i="13" s="1"/>
  <c r="G763" i="13"/>
  <c r="G769" i="13" s="1"/>
  <c r="G780" i="13" s="1"/>
  <c r="G98" i="13" s="1"/>
  <c r="G55" i="10" s="1"/>
  <c r="K750" i="13"/>
  <c r="C750" i="13"/>
  <c r="A750" i="13"/>
  <c r="A748" i="13"/>
  <c r="K742" i="13"/>
  <c r="K97" i="13" s="1"/>
  <c r="K54" i="10" s="1"/>
  <c r="H742" i="13"/>
  <c r="E718" i="13"/>
  <c r="E719" i="13" s="1"/>
  <c r="E720" i="13" s="1"/>
  <c r="E721" i="13" s="1"/>
  <c r="E722" i="13" s="1"/>
  <c r="E723" i="13" s="1"/>
  <c r="E724" i="13" s="1"/>
  <c r="E725" i="13" s="1"/>
  <c r="E726" i="13" s="1"/>
  <c r="E727" i="13" s="1"/>
  <c r="E728" i="13" s="1"/>
  <c r="E729" i="13" s="1"/>
  <c r="E730" i="13" s="1"/>
  <c r="E731" i="13" s="1"/>
  <c r="E732" i="13" s="1"/>
  <c r="E733" i="13" s="1"/>
  <c r="E734" i="13" s="1"/>
  <c r="E735" i="13" s="1"/>
  <c r="A718" i="13"/>
  <c r="A719" i="13" s="1"/>
  <c r="A720" i="13" s="1"/>
  <c r="A721" i="13" s="1"/>
  <c r="A722" i="13" s="1"/>
  <c r="A723" i="13" s="1"/>
  <c r="A724" i="13" s="1"/>
  <c r="A725" i="13" s="1"/>
  <c r="A726" i="13" s="1"/>
  <c r="A727" i="13" s="1"/>
  <c r="A728" i="13" s="1"/>
  <c r="A729" i="13" s="1"/>
  <c r="A730" i="13" s="1"/>
  <c r="A731" i="13" s="1"/>
  <c r="A732" i="13" s="1"/>
  <c r="A733" i="13" s="1"/>
  <c r="A734" i="13" s="1"/>
  <c r="A735" i="13" s="1"/>
  <c r="K712" i="13"/>
  <c r="C712" i="13"/>
  <c r="A712" i="13"/>
  <c r="A710" i="13"/>
  <c r="K692" i="13"/>
  <c r="J692" i="13"/>
  <c r="H692" i="13"/>
  <c r="G692" i="13"/>
  <c r="K687" i="13"/>
  <c r="K694" i="13" s="1"/>
  <c r="K705" i="13" s="1"/>
  <c r="K96" i="13" s="1"/>
  <c r="K53" i="10" s="1"/>
  <c r="J687" i="13"/>
  <c r="J694" i="13" s="1"/>
  <c r="J705" i="13" s="1"/>
  <c r="J96" i="13" s="1"/>
  <c r="J53" i="10" s="1"/>
  <c r="H687" i="13"/>
  <c r="H694" i="13" s="1"/>
  <c r="H705" i="13" s="1"/>
  <c r="H96" i="13" s="1"/>
  <c r="H53" i="10" s="1"/>
  <c r="G687" i="13"/>
  <c r="G694" i="13" s="1"/>
  <c r="G705" i="13" s="1"/>
  <c r="G96" i="13" s="1"/>
  <c r="G53" i="10" s="1"/>
  <c r="K675" i="13"/>
  <c r="C675" i="13"/>
  <c r="A675" i="13"/>
  <c r="A673" i="13"/>
  <c r="K655" i="13"/>
  <c r="J655" i="13"/>
  <c r="H655" i="13"/>
  <c r="G655" i="13"/>
  <c r="K650" i="13"/>
  <c r="K657" i="13" s="1"/>
  <c r="K668" i="13" s="1"/>
  <c r="K95" i="13" s="1"/>
  <c r="K52" i="10" s="1"/>
  <c r="J650" i="13"/>
  <c r="J657" i="13" s="1"/>
  <c r="J668" i="13" s="1"/>
  <c r="H650" i="13"/>
  <c r="H657" i="13" s="1"/>
  <c r="H668" i="13" s="1"/>
  <c r="G650" i="13"/>
  <c r="G657" i="13" s="1"/>
  <c r="G668" i="13" s="1"/>
  <c r="G95" i="13" s="1"/>
  <c r="G52" i="10" s="1"/>
  <c r="K638" i="13"/>
  <c r="C638" i="13"/>
  <c r="A638" i="13"/>
  <c r="A636" i="13"/>
  <c r="K618" i="13"/>
  <c r="J618" i="13"/>
  <c r="H618" i="13"/>
  <c r="G618" i="13"/>
  <c r="K613" i="13"/>
  <c r="K620" i="13" s="1"/>
  <c r="K631" i="13" s="1"/>
  <c r="K94" i="13" s="1"/>
  <c r="K51" i="10" s="1"/>
  <c r="J613" i="13"/>
  <c r="J620" i="13" s="1"/>
  <c r="J631" i="13" s="1"/>
  <c r="J94" i="13" s="1"/>
  <c r="J51" i="10" s="1"/>
  <c r="H613" i="13"/>
  <c r="H620" i="13" s="1"/>
  <c r="H631" i="13" s="1"/>
  <c r="G613" i="13"/>
  <c r="G620" i="13" s="1"/>
  <c r="G631" i="13" s="1"/>
  <c r="G94" i="13" s="1"/>
  <c r="G51" i="10" s="1"/>
  <c r="K601" i="13"/>
  <c r="C601" i="13"/>
  <c r="A601" i="13"/>
  <c r="A599" i="13"/>
  <c r="K581" i="13"/>
  <c r="J581" i="13"/>
  <c r="H581" i="13"/>
  <c r="G581" i="13"/>
  <c r="K576" i="13"/>
  <c r="K583" i="13" s="1"/>
  <c r="K594" i="13" s="1"/>
  <c r="K93" i="13" s="1"/>
  <c r="K50" i="10" s="1"/>
  <c r="J576" i="13"/>
  <c r="J583" i="13" s="1"/>
  <c r="J594" i="13" s="1"/>
  <c r="H576" i="13"/>
  <c r="H583" i="13" s="1"/>
  <c r="H594" i="13" s="1"/>
  <c r="H93" i="13" s="1"/>
  <c r="H50" i="10" s="1"/>
  <c r="G576" i="13"/>
  <c r="G583" i="13" s="1"/>
  <c r="G594" i="13" s="1"/>
  <c r="G93" i="13" s="1"/>
  <c r="G50" i="10" s="1"/>
  <c r="K564" i="13"/>
  <c r="C564" i="13"/>
  <c r="A564" i="13"/>
  <c r="A562" i="13"/>
  <c r="K544" i="13"/>
  <c r="J544" i="13"/>
  <c r="H544" i="13"/>
  <c r="G544" i="13"/>
  <c r="J539" i="13"/>
  <c r="J546" i="13" s="1"/>
  <c r="J557" i="13" s="1"/>
  <c r="J92" i="13" s="1"/>
  <c r="J49" i="10" s="1"/>
  <c r="H539" i="13"/>
  <c r="G539" i="13"/>
  <c r="K537" i="13"/>
  <c r="K539" i="13" s="1"/>
  <c r="K546" i="13" s="1"/>
  <c r="K557" i="13" s="1"/>
  <c r="K92" i="13" s="1"/>
  <c r="K49" i="10" s="1"/>
  <c r="K527" i="13"/>
  <c r="C527" i="13"/>
  <c r="A527" i="13"/>
  <c r="A525" i="13"/>
  <c r="K507" i="13"/>
  <c r="J507" i="13"/>
  <c r="H507" i="13"/>
  <c r="G507" i="13"/>
  <c r="K499" i="13"/>
  <c r="K502" i="13" s="1"/>
  <c r="K509" i="13" s="1"/>
  <c r="K520" i="13" s="1"/>
  <c r="K91" i="13" s="1"/>
  <c r="K48" i="10" s="1"/>
  <c r="J499" i="13"/>
  <c r="J502" i="13" s="1"/>
  <c r="J509" i="13" s="1"/>
  <c r="J520" i="13" s="1"/>
  <c r="J91" i="13" s="1"/>
  <c r="J48" i="10" s="1"/>
  <c r="H499" i="13"/>
  <c r="H502" i="13" s="1"/>
  <c r="H509" i="13" s="1"/>
  <c r="H520" i="13" s="1"/>
  <c r="H91" i="13" s="1"/>
  <c r="H48" i="10" s="1"/>
  <c r="G499" i="13"/>
  <c r="G502" i="13" s="1"/>
  <c r="G509" i="13" s="1"/>
  <c r="G520" i="13" s="1"/>
  <c r="G91" i="13" s="1"/>
  <c r="G48" i="10" s="1"/>
  <c r="K490" i="13"/>
  <c r="C490" i="13"/>
  <c r="A490" i="13"/>
  <c r="A488" i="13"/>
  <c r="H472" i="13"/>
  <c r="K468" i="13"/>
  <c r="J468" i="13"/>
  <c r="H468" i="13"/>
  <c r="G468" i="13"/>
  <c r="K460" i="13"/>
  <c r="K463" i="13" s="1"/>
  <c r="K470" i="13" s="1"/>
  <c r="K481" i="13" s="1"/>
  <c r="K90" i="13" s="1"/>
  <c r="J460" i="13"/>
  <c r="J463" i="13" s="1"/>
  <c r="J470" i="13" s="1"/>
  <c r="J481" i="13" s="1"/>
  <c r="J90" i="13" s="1"/>
  <c r="J47" i="10" s="1"/>
  <c r="H460" i="13"/>
  <c r="H463" i="13" s="1"/>
  <c r="H470" i="13" s="1"/>
  <c r="G460" i="13"/>
  <c r="H201" i="13" s="1"/>
  <c r="K451" i="13"/>
  <c r="C451" i="13"/>
  <c r="A451" i="13"/>
  <c r="A449" i="13"/>
  <c r="K443" i="13"/>
  <c r="K105" i="13" s="1"/>
  <c r="H443" i="13"/>
  <c r="H105" i="13" s="1"/>
  <c r="E419" i="13"/>
  <c r="E420" i="13" s="1"/>
  <c r="E421" i="13" s="1"/>
  <c r="E422" i="13" s="1"/>
  <c r="E423" i="13" s="1"/>
  <c r="E424" i="13" s="1"/>
  <c r="E425" i="13" s="1"/>
  <c r="E426" i="13" s="1"/>
  <c r="E427" i="13" s="1"/>
  <c r="E428" i="13" s="1"/>
  <c r="E429" i="13" s="1"/>
  <c r="E430" i="13" s="1"/>
  <c r="E431" i="13" s="1"/>
  <c r="E432" i="13" s="1"/>
  <c r="E433" i="13" s="1"/>
  <c r="E434" i="13" s="1"/>
  <c r="E435" i="13" s="1"/>
  <c r="E436" i="13" s="1"/>
  <c r="E437" i="13" s="1"/>
  <c r="E438" i="13" s="1"/>
  <c r="E439" i="13" s="1"/>
  <c r="E440" i="13" s="1"/>
  <c r="E441" i="13" s="1"/>
  <c r="E443" i="13" s="1"/>
  <c r="A419" i="13"/>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3" i="13" s="1"/>
  <c r="K413" i="13"/>
  <c r="C413" i="13"/>
  <c r="A413" i="13"/>
  <c r="A411" i="13"/>
  <c r="K399" i="13"/>
  <c r="K392" i="13"/>
  <c r="H392" i="13"/>
  <c r="H399" i="13" s="1"/>
  <c r="H117" i="13" s="1"/>
  <c r="H74" i="10" s="1"/>
  <c r="K362" i="13"/>
  <c r="K415" i="13" s="1"/>
  <c r="K453" i="13" s="1"/>
  <c r="K492" i="13" s="1"/>
  <c r="K529" i="13" s="1"/>
  <c r="K566" i="13" s="1"/>
  <c r="K603" i="13" s="1"/>
  <c r="K640" i="13" s="1"/>
  <c r="K677" i="13" s="1"/>
  <c r="K714" i="13" s="1"/>
  <c r="K752" i="13" s="1"/>
  <c r="K789" i="13" s="1"/>
  <c r="K360" i="13"/>
  <c r="C360" i="13"/>
  <c r="A360" i="13"/>
  <c r="A358" i="13"/>
  <c r="K352" i="13"/>
  <c r="H352" i="13"/>
  <c r="H113" i="13" s="1"/>
  <c r="H70" i="10" s="1"/>
  <c r="K327" i="13"/>
  <c r="C327" i="13"/>
  <c r="A327" i="13"/>
  <c r="A325" i="13"/>
  <c r="H314" i="13"/>
  <c r="H310" i="13"/>
  <c r="G310" i="13"/>
  <c r="H188" i="13" s="1"/>
  <c r="H309" i="13"/>
  <c r="G309" i="13"/>
  <c r="H308" i="13"/>
  <c r="G308" i="13"/>
  <c r="H184" i="13" s="1"/>
  <c r="H183" i="13" s="1"/>
  <c r="H307" i="13"/>
  <c r="G307" i="13"/>
  <c r="G314" i="13" s="1"/>
  <c r="H305" i="13"/>
  <c r="G305" i="13"/>
  <c r="H299" i="13"/>
  <c r="G299" i="13"/>
  <c r="A295" i="13"/>
  <c r="H293" i="13"/>
  <c r="G293" i="13"/>
  <c r="E293" i="13"/>
  <c r="E294" i="13" s="1"/>
  <c r="E295" i="13" s="1"/>
  <c r="E292" i="13"/>
  <c r="A292" i="13"/>
  <c r="A293" i="13" s="1"/>
  <c r="A294" i="13" s="1"/>
  <c r="H287" i="13"/>
  <c r="G287" i="13"/>
  <c r="E286" i="13"/>
  <c r="E287" i="13" s="1"/>
  <c r="E288" i="13" s="1"/>
  <c r="E289" i="13" s="1"/>
  <c r="A286" i="13"/>
  <c r="A287" i="13" s="1"/>
  <c r="A288" i="13" s="1"/>
  <c r="A289" i="13" s="1"/>
  <c r="E283" i="13"/>
  <c r="E284" i="13" s="1"/>
  <c r="A283" i="13"/>
  <c r="A284" i="13" s="1"/>
  <c r="K277" i="13"/>
  <c r="C277" i="13"/>
  <c r="A277" i="13"/>
  <c r="A275" i="13"/>
  <c r="E249" i="13"/>
  <c r="D249" i="13"/>
  <c r="F247" i="13"/>
  <c r="F245" i="13"/>
  <c r="E242" i="13"/>
  <c r="E251" i="13" s="1"/>
  <c r="D242" i="13"/>
  <c r="D251" i="13" s="1"/>
  <c r="F240" i="13"/>
  <c r="F238" i="13"/>
  <c r="I228" i="13"/>
  <c r="C228" i="13"/>
  <c r="A228" i="13"/>
  <c r="A226" i="13"/>
  <c r="H206" i="13"/>
  <c r="H203" i="13"/>
  <c r="H208" i="13" s="1"/>
  <c r="H202" i="13"/>
  <c r="H207" i="13" s="1"/>
  <c r="K193" i="13"/>
  <c r="K194" i="13" s="1"/>
  <c r="K192" i="13"/>
  <c r="K190" i="13"/>
  <c r="H189" i="13"/>
  <c r="K186" i="13"/>
  <c r="H186" i="13"/>
  <c r="H185" i="13"/>
  <c r="K179" i="13"/>
  <c r="K176" i="13"/>
  <c r="C176" i="13"/>
  <c r="A176" i="13"/>
  <c r="A174" i="13"/>
  <c r="K145" i="13"/>
  <c r="K106" i="13" s="1"/>
  <c r="K63" i="10" s="1"/>
  <c r="K95" i="10" s="1"/>
  <c r="H145" i="13"/>
  <c r="H106" i="13" s="1"/>
  <c r="H63" i="10" s="1"/>
  <c r="H95" i="10" s="1"/>
  <c r="K129" i="13"/>
  <c r="C129" i="13"/>
  <c r="A129" i="13"/>
  <c r="A127" i="13"/>
  <c r="K117" i="13"/>
  <c r="K74" i="10" s="1"/>
  <c r="K114" i="13"/>
  <c r="K71" i="10" s="1"/>
  <c r="K113" i="13"/>
  <c r="K70" i="10" s="1"/>
  <c r="K109" i="13"/>
  <c r="J107" i="13"/>
  <c r="J64" i="10" s="1"/>
  <c r="G107" i="13"/>
  <c r="G64" i="10" s="1"/>
  <c r="J99" i="13"/>
  <c r="J56" i="10" s="1"/>
  <c r="G99" i="13"/>
  <c r="G56" i="10" s="1"/>
  <c r="J98" i="13"/>
  <c r="J55" i="10" s="1"/>
  <c r="H98" i="13"/>
  <c r="H55" i="10" s="1"/>
  <c r="J97" i="13"/>
  <c r="J54" i="10" s="1"/>
  <c r="H97" i="13"/>
  <c r="H54" i="10" s="1"/>
  <c r="G97" i="13"/>
  <c r="G54" i="10" s="1"/>
  <c r="J95" i="13"/>
  <c r="J52" i="10" s="1"/>
  <c r="H95" i="13"/>
  <c r="H52" i="10" s="1"/>
  <c r="H94" i="13"/>
  <c r="H51" i="10" s="1"/>
  <c r="J93" i="13"/>
  <c r="J50" i="10" s="1"/>
  <c r="K87" i="13"/>
  <c r="K131" i="13" s="1"/>
  <c r="K178" i="13" s="1"/>
  <c r="H87" i="13"/>
  <c r="H131" i="13" s="1"/>
  <c r="H178" i="13" s="1"/>
  <c r="H279" i="13" s="1"/>
  <c r="H329" i="13" s="1"/>
  <c r="H362" i="13" s="1"/>
  <c r="H415" i="13" s="1"/>
  <c r="H453" i="13" s="1"/>
  <c r="H492" i="13" s="1"/>
  <c r="H529" i="13" s="1"/>
  <c r="H566" i="13" s="1"/>
  <c r="H603" i="13" s="1"/>
  <c r="H640" i="13" s="1"/>
  <c r="H677" i="13" s="1"/>
  <c r="H714" i="13" s="1"/>
  <c r="H752" i="13" s="1"/>
  <c r="H789" i="13" s="1"/>
  <c r="K85" i="13"/>
  <c r="C85" i="13"/>
  <c r="A85" i="13"/>
  <c r="K42" i="13"/>
  <c r="C42" i="13"/>
  <c r="K101" i="13" l="1"/>
  <c r="K58" i="10" s="1"/>
  <c r="K47" i="10"/>
  <c r="G546" i="13"/>
  <c r="G557" i="13" s="1"/>
  <c r="G92" i="13" s="1"/>
  <c r="G49" i="10" s="1"/>
  <c r="K112" i="13"/>
  <c r="K69" i="10" s="1"/>
  <c r="K66" i="10"/>
  <c r="H193" i="13"/>
  <c r="H312" i="13"/>
  <c r="H110" i="13"/>
  <c r="H67" i="10" s="1"/>
  <c r="H313" i="13"/>
  <c r="H111" i="13" s="1"/>
  <c r="H68" i="10" s="1"/>
  <c r="H481" i="13"/>
  <c r="H90" i="13" s="1"/>
  <c r="H47" i="10" s="1"/>
  <c r="H546" i="13"/>
  <c r="H557" i="13" s="1"/>
  <c r="H92" i="13" s="1"/>
  <c r="H49" i="10" s="1"/>
  <c r="H315" i="13"/>
  <c r="H317" i="13" s="1"/>
  <c r="H108" i="13"/>
  <c r="K119" i="13"/>
  <c r="K76" i="10" s="1"/>
  <c r="F251" i="13"/>
  <c r="F249" i="13"/>
  <c r="H190" i="13"/>
  <c r="J101" i="13"/>
  <c r="J58" i="10" s="1"/>
  <c r="H192" i="13"/>
  <c r="H194" i="13" s="1"/>
  <c r="G315" i="13"/>
  <c r="G317" i="13" s="1"/>
  <c r="F242" i="13"/>
  <c r="G463" i="13"/>
  <c r="G470" i="13" s="1"/>
  <c r="G481" i="13" s="1"/>
  <c r="G90" i="13" s="1"/>
  <c r="G313" i="13"/>
  <c r="G312" i="13"/>
  <c r="G101" i="13" l="1"/>
  <c r="G47" i="10"/>
  <c r="H109" i="13"/>
  <c r="H65" i="10"/>
  <c r="H101" i="13"/>
  <c r="H58" i="10" s="1"/>
  <c r="K813" i="11"/>
  <c r="H813" i="11"/>
  <c r="K802" i="11"/>
  <c r="K816" i="11" s="1"/>
  <c r="K99" i="11" s="1"/>
  <c r="H802" i="11"/>
  <c r="H816" i="11" s="1"/>
  <c r="H99" i="11" s="1"/>
  <c r="K787" i="11"/>
  <c r="C787" i="11"/>
  <c r="A787" i="11"/>
  <c r="A785" i="11"/>
  <c r="K767" i="11"/>
  <c r="J767" i="11"/>
  <c r="H767" i="11"/>
  <c r="G767" i="11"/>
  <c r="K763" i="11"/>
  <c r="K769" i="11" s="1"/>
  <c r="K780" i="11" s="1"/>
  <c r="K98" i="11" s="1"/>
  <c r="J763" i="11"/>
  <c r="J769" i="11" s="1"/>
  <c r="J780" i="11" s="1"/>
  <c r="J98" i="11" s="1"/>
  <c r="H763" i="11"/>
  <c r="H769" i="11" s="1"/>
  <c r="H780" i="11" s="1"/>
  <c r="G763" i="11"/>
  <c r="G769" i="11" s="1"/>
  <c r="G780" i="11" s="1"/>
  <c r="K750" i="11"/>
  <c r="C750" i="11"/>
  <c r="A750" i="11"/>
  <c r="A748" i="11"/>
  <c r="K742" i="11"/>
  <c r="K97" i="11" s="1"/>
  <c r="H742" i="11"/>
  <c r="E718" i="11"/>
  <c r="E719" i="11" s="1"/>
  <c r="E720" i="11" s="1"/>
  <c r="E721" i="11" s="1"/>
  <c r="E722" i="11" s="1"/>
  <c r="E723" i="11" s="1"/>
  <c r="E724" i="11" s="1"/>
  <c r="E725" i="11" s="1"/>
  <c r="E726" i="11" s="1"/>
  <c r="E727" i="11" s="1"/>
  <c r="E728" i="11" s="1"/>
  <c r="E729" i="11" s="1"/>
  <c r="E730" i="11" s="1"/>
  <c r="E731" i="11" s="1"/>
  <c r="E732" i="11" s="1"/>
  <c r="E733" i="11" s="1"/>
  <c r="E734" i="11" s="1"/>
  <c r="E735" i="11" s="1"/>
  <c r="A718" i="11"/>
  <c r="A719" i="11" s="1"/>
  <c r="A720" i="11" s="1"/>
  <c r="A721" i="11" s="1"/>
  <c r="A722" i="11" s="1"/>
  <c r="A723" i="11" s="1"/>
  <c r="A724" i="11" s="1"/>
  <c r="A725" i="11" s="1"/>
  <c r="A726" i="11" s="1"/>
  <c r="A727" i="11" s="1"/>
  <c r="A728" i="11" s="1"/>
  <c r="A729" i="11" s="1"/>
  <c r="A730" i="11" s="1"/>
  <c r="A731" i="11" s="1"/>
  <c r="A732" i="11" s="1"/>
  <c r="A733" i="11" s="1"/>
  <c r="A734" i="11" s="1"/>
  <c r="A735" i="11" s="1"/>
  <c r="K712" i="11"/>
  <c r="C712" i="11"/>
  <c r="A712" i="11"/>
  <c r="A710" i="11"/>
  <c r="K692" i="11"/>
  <c r="J692" i="11"/>
  <c r="H692" i="11"/>
  <c r="G692" i="11"/>
  <c r="K687" i="11"/>
  <c r="K694" i="11" s="1"/>
  <c r="K705" i="11" s="1"/>
  <c r="K96" i="11" s="1"/>
  <c r="J687" i="11"/>
  <c r="J694" i="11" s="1"/>
  <c r="J705" i="11" s="1"/>
  <c r="J96" i="11" s="1"/>
  <c r="H687" i="11"/>
  <c r="H694" i="11" s="1"/>
  <c r="H705" i="11" s="1"/>
  <c r="H96" i="11" s="1"/>
  <c r="G687" i="11"/>
  <c r="G694" i="11" s="1"/>
  <c r="G705" i="11" s="1"/>
  <c r="G96" i="11" s="1"/>
  <c r="K675" i="11"/>
  <c r="C675" i="11"/>
  <c r="A675" i="11"/>
  <c r="A673" i="11"/>
  <c r="J657" i="11"/>
  <c r="J668" i="11" s="1"/>
  <c r="J95" i="11" s="1"/>
  <c r="K655" i="11"/>
  <c r="J655" i="11"/>
  <c r="H655" i="11"/>
  <c r="G655" i="11"/>
  <c r="K650" i="11"/>
  <c r="K657" i="11" s="1"/>
  <c r="K668" i="11" s="1"/>
  <c r="K95" i="11" s="1"/>
  <c r="J650" i="11"/>
  <c r="H650" i="11"/>
  <c r="H657" i="11" s="1"/>
  <c r="H668" i="11" s="1"/>
  <c r="H95" i="11" s="1"/>
  <c r="G650" i="11"/>
  <c r="G657" i="11" s="1"/>
  <c r="G668" i="11" s="1"/>
  <c r="G95" i="11" s="1"/>
  <c r="K638" i="11"/>
  <c r="C638" i="11"/>
  <c r="A638" i="11"/>
  <c r="A636" i="11"/>
  <c r="K618" i="11"/>
  <c r="J618" i="11"/>
  <c r="H618" i="11"/>
  <c r="G618" i="11"/>
  <c r="K613" i="11"/>
  <c r="K620" i="11" s="1"/>
  <c r="K631" i="11" s="1"/>
  <c r="K94" i="11" s="1"/>
  <c r="J613" i="11"/>
  <c r="J620" i="11" s="1"/>
  <c r="J631" i="11" s="1"/>
  <c r="H613" i="11"/>
  <c r="H620" i="11" s="1"/>
  <c r="H631" i="11" s="1"/>
  <c r="H94" i="11" s="1"/>
  <c r="G613" i="11"/>
  <c r="G620" i="11" s="1"/>
  <c r="G631" i="11" s="1"/>
  <c r="G94" i="11" s="1"/>
  <c r="K601" i="11"/>
  <c r="C601" i="11"/>
  <c r="A601" i="11"/>
  <c r="A599" i="11"/>
  <c r="K581" i="11"/>
  <c r="J581" i="11"/>
  <c r="H581" i="11"/>
  <c r="G581" i="11"/>
  <c r="K576" i="11"/>
  <c r="K583" i="11" s="1"/>
  <c r="K594" i="11" s="1"/>
  <c r="K93" i="11" s="1"/>
  <c r="J576" i="11"/>
  <c r="J583" i="11" s="1"/>
  <c r="J594" i="11" s="1"/>
  <c r="J93" i="11" s="1"/>
  <c r="H576" i="11"/>
  <c r="H583" i="11" s="1"/>
  <c r="H594" i="11" s="1"/>
  <c r="H93" i="11" s="1"/>
  <c r="G576" i="11"/>
  <c r="G583" i="11" s="1"/>
  <c r="G594" i="11" s="1"/>
  <c r="K564" i="11"/>
  <c r="C564" i="11"/>
  <c r="A564" i="11"/>
  <c r="A562" i="11"/>
  <c r="K544" i="11"/>
  <c r="J544" i="11"/>
  <c r="H544" i="11"/>
  <c r="G544" i="11"/>
  <c r="K539" i="11"/>
  <c r="K546" i="11" s="1"/>
  <c r="K557" i="11" s="1"/>
  <c r="K92" i="11" s="1"/>
  <c r="J539" i="11"/>
  <c r="J546" i="11" s="1"/>
  <c r="J557" i="11" s="1"/>
  <c r="H539" i="11"/>
  <c r="H546" i="11" s="1"/>
  <c r="H557" i="11" s="1"/>
  <c r="H92" i="11" s="1"/>
  <c r="G539" i="11"/>
  <c r="G546" i="11" s="1"/>
  <c r="G557" i="11" s="1"/>
  <c r="G92" i="11" s="1"/>
  <c r="K527" i="11"/>
  <c r="C527" i="11"/>
  <c r="A527" i="11"/>
  <c r="A525" i="11"/>
  <c r="K507" i="11"/>
  <c r="J507" i="11"/>
  <c r="H507" i="11"/>
  <c r="G507" i="11"/>
  <c r="K499" i="11"/>
  <c r="K502" i="11" s="1"/>
  <c r="K509" i="11" s="1"/>
  <c r="K520" i="11" s="1"/>
  <c r="K91" i="11" s="1"/>
  <c r="J499" i="11"/>
  <c r="J502" i="11" s="1"/>
  <c r="J509" i="11" s="1"/>
  <c r="J520" i="11" s="1"/>
  <c r="J91" i="11" s="1"/>
  <c r="H499" i="11"/>
  <c r="H502" i="11" s="1"/>
  <c r="H509" i="11" s="1"/>
  <c r="H520" i="11" s="1"/>
  <c r="H91" i="11" s="1"/>
  <c r="G499" i="11"/>
  <c r="G502" i="11" s="1"/>
  <c r="K490" i="11"/>
  <c r="C490" i="11"/>
  <c r="A490" i="11"/>
  <c r="A488" i="11"/>
  <c r="K468" i="11"/>
  <c r="J468" i="11"/>
  <c r="H468" i="11"/>
  <c r="G468" i="11"/>
  <c r="K460" i="11"/>
  <c r="K463" i="11" s="1"/>
  <c r="K470" i="11" s="1"/>
  <c r="K481" i="11" s="1"/>
  <c r="K90" i="11" s="1"/>
  <c r="J460" i="11"/>
  <c r="J463" i="11" s="1"/>
  <c r="J470" i="11" s="1"/>
  <c r="J481" i="11" s="1"/>
  <c r="J90" i="11" s="1"/>
  <c r="H460" i="11"/>
  <c r="H463" i="11" s="1"/>
  <c r="H470" i="11" s="1"/>
  <c r="H481" i="11" s="1"/>
  <c r="H90" i="11" s="1"/>
  <c r="G460" i="11"/>
  <c r="G463" i="11" s="1"/>
  <c r="G470" i="11" s="1"/>
  <c r="G481" i="11" s="1"/>
  <c r="G90" i="11" s="1"/>
  <c r="K451" i="11"/>
  <c r="C451" i="11"/>
  <c r="A451" i="11"/>
  <c r="A449" i="11"/>
  <c r="K443" i="11"/>
  <c r="H443" i="11"/>
  <c r="H105" i="11" s="1"/>
  <c r="A421" i="1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3" i="11" s="1"/>
  <c r="E419" i="11"/>
  <c r="E420" i="11" s="1"/>
  <c r="E421" i="11" s="1"/>
  <c r="E422" i="11" s="1"/>
  <c r="E423" i="11" s="1"/>
  <c r="E424" i="11" s="1"/>
  <c r="E425" i="11" s="1"/>
  <c r="E426" i="11" s="1"/>
  <c r="E427" i="11" s="1"/>
  <c r="E428" i="11" s="1"/>
  <c r="E429" i="11" s="1"/>
  <c r="E430" i="11" s="1"/>
  <c r="E431" i="11" s="1"/>
  <c r="E432" i="11" s="1"/>
  <c r="E433" i="11" s="1"/>
  <c r="E434" i="11" s="1"/>
  <c r="E435" i="11" s="1"/>
  <c r="E436" i="11" s="1"/>
  <c r="E437" i="11" s="1"/>
  <c r="E438" i="11" s="1"/>
  <c r="E439" i="11" s="1"/>
  <c r="E440" i="11" s="1"/>
  <c r="E441" i="11" s="1"/>
  <c r="E443" i="11" s="1"/>
  <c r="A419" i="11"/>
  <c r="A420" i="11" s="1"/>
  <c r="K413" i="11"/>
  <c r="C413" i="11"/>
  <c r="A413" i="11"/>
  <c r="A411" i="11"/>
  <c r="K392" i="11"/>
  <c r="K399" i="11" s="1"/>
  <c r="K117" i="11" s="1"/>
  <c r="H392" i="11"/>
  <c r="H399" i="11" s="1"/>
  <c r="H117" i="11" s="1"/>
  <c r="K360" i="11"/>
  <c r="C360" i="11"/>
  <c r="A360" i="11"/>
  <c r="A358" i="11"/>
  <c r="K352" i="11"/>
  <c r="K113" i="11" s="1"/>
  <c r="H352" i="11"/>
  <c r="K329" i="11"/>
  <c r="K362" i="11" s="1"/>
  <c r="K415" i="11" s="1"/>
  <c r="K453" i="11" s="1"/>
  <c r="K492" i="11" s="1"/>
  <c r="K529" i="11" s="1"/>
  <c r="K566" i="11" s="1"/>
  <c r="K603" i="11" s="1"/>
  <c r="K640" i="11" s="1"/>
  <c r="K677" i="11" s="1"/>
  <c r="K714" i="11" s="1"/>
  <c r="K752" i="11" s="1"/>
  <c r="K789" i="11" s="1"/>
  <c r="K327" i="11"/>
  <c r="C327" i="11"/>
  <c r="A327" i="11"/>
  <c r="A325" i="11"/>
  <c r="H315" i="11"/>
  <c r="H310" i="11"/>
  <c r="G310" i="11"/>
  <c r="H309" i="11"/>
  <c r="H313" i="11" s="1"/>
  <c r="H111" i="11" s="1"/>
  <c r="G309" i="11"/>
  <c r="G313" i="11" s="1"/>
  <c r="H308" i="11"/>
  <c r="G308" i="11"/>
  <c r="G315" i="11" s="1"/>
  <c r="H307" i="11"/>
  <c r="H312" i="11" s="1"/>
  <c r="G307" i="11"/>
  <c r="G314" i="11" s="1"/>
  <c r="H305" i="11"/>
  <c r="G305" i="11"/>
  <c r="H299" i="11"/>
  <c r="G299" i="11"/>
  <c r="H293" i="11"/>
  <c r="G293" i="11"/>
  <c r="E292" i="11"/>
  <c r="E293" i="11" s="1"/>
  <c r="E294" i="11" s="1"/>
  <c r="E295" i="11" s="1"/>
  <c r="A292" i="11"/>
  <c r="A293" i="11" s="1"/>
  <c r="A294" i="11" s="1"/>
  <c r="A295" i="11" s="1"/>
  <c r="H287" i="11"/>
  <c r="G287" i="11"/>
  <c r="E286" i="11"/>
  <c r="E287" i="11" s="1"/>
  <c r="E288" i="11" s="1"/>
  <c r="E289" i="11" s="1"/>
  <c r="A286" i="11"/>
  <c r="A287" i="11" s="1"/>
  <c r="A288" i="11" s="1"/>
  <c r="A289" i="11" s="1"/>
  <c r="E283" i="11"/>
  <c r="E284" i="11" s="1"/>
  <c r="A283" i="11"/>
  <c r="A284" i="11" s="1"/>
  <c r="K277" i="11"/>
  <c r="C277" i="11"/>
  <c r="A277" i="11"/>
  <c r="A275" i="11"/>
  <c r="E249" i="11"/>
  <c r="D249" i="11"/>
  <c r="F249" i="11" s="1"/>
  <c r="F247" i="11"/>
  <c r="F245" i="11"/>
  <c r="E242" i="11"/>
  <c r="E251" i="11" s="1"/>
  <c r="D242" i="11"/>
  <c r="F240" i="11"/>
  <c r="F238" i="11"/>
  <c r="F236" i="11"/>
  <c r="I228" i="11"/>
  <c r="C228" i="11"/>
  <c r="A228" i="11"/>
  <c r="A226" i="11"/>
  <c r="H208" i="11"/>
  <c r="H203" i="11"/>
  <c r="H202" i="11"/>
  <c r="H207" i="11" s="1"/>
  <c r="K193" i="11"/>
  <c r="H193" i="11"/>
  <c r="K190" i="11"/>
  <c r="H190" i="11"/>
  <c r="K184" i="11"/>
  <c r="H184" i="11"/>
  <c r="H186" i="11" s="1"/>
  <c r="K179" i="11"/>
  <c r="K176" i="11"/>
  <c r="C176" i="11"/>
  <c r="A176" i="11"/>
  <c r="A174" i="11"/>
  <c r="K145" i="11"/>
  <c r="K106" i="11" s="1"/>
  <c r="H145" i="11"/>
  <c r="K129" i="11"/>
  <c r="C129" i="11"/>
  <c r="A129" i="11"/>
  <c r="A127" i="11"/>
  <c r="K114" i="11"/>
  <c r="H114" i="11"/>
  <c r="H113" i="11"/>
  <c r="K109" i="11"/>
  <c r="K112" i="11" s="1"/>
  <c r="H108" i="11"/>
  <c r="H109" i="11" s="1"/>
  <c r="J107" i="11"/>
  <c r="G107" i="11"/>
  <c r="H106" i="11"/>
  <c r="K105" i="11"/>
  <c r="J99" i="11"/>
  <c r="G99" i="11"/>
  <c r="H98" i="11"/>
  <c r="G98" i="11"/>
  <c r="J97" i="11"/>
  <c r="H97" i="11"/>
  <c r="G97" i="11"/>
  <c r="J94" i="11"/>
  <c r="G93" i="11"/>
  <c r="J92" i="11"/>
  <c r="K87" i="11"/>
  <c r="K131" i="11" s="1"/>
  <c r="K178" i="11" s="1"/>
  <c r="H87" i="11"/>
  <c r="H131" i="11" s="1"/>
  <c r="H178" i="11" s="1"/>
  <c r="H279" i="11" s="1"/>
  <c r="H329" i="11" s="1"/>
  <c r="H362" i="11" s="1"/>
  <c r="H415" i="11" s="1"/>
  <c r="H453" i="11" s="1"/>
  <c r="H492" i="11" s="1"/>
  <c r="H529" i="11" s="1"/>
  <c r="H566" i="11" s="1"/>
  <c r="H603" i="11" s="1"/>
  <c r="H640" i="11" s="1"/>
  <c r="H677" i="11" s="1"/>
  <c r="H714" i="11" s="1"/>
  <c r="H752" i="11" s="1"/>
  <c r="H789" i="11" s="1"/>
  <c r="K85" i="11"/>
  <c r="C85" i="11"/>
  <c r="A85" i="11"/>
  <c r="K42" i="11"/>
  <c r="C42" i="11"/>
  <c r="H112" i="13" l="1"/>
  <c r="H66" i="10"/>
  <c r="G509" i="11"/>
  <c r="G520" i="11" s="1"/>
  <c r="G91" i="11" s="1"/>
  <c r="G101" i="11" s="1"/>
  <c r="H210" i="11" s="1"/>
  <c r="K119" i="11"/>
  <c r="H101" i="11"/>
  <c r="H210" i="13"/>
  <c r="G58" i="10"/>
  <c r="K101" i="11"/>
  <c r="J101" i="11"/>
  <c r="K192" i="11"/>
  <c r="K194" i="11" s="1"/>
  <c r="K186" i="11"/>
  <c r="H192" i="11"/>
  <c r="H194" i="11" s="1"/>
  <c r="H206" i="11"/>
  <c r="F242" i="11"/>
  <c r="H201" i="11"/>
  <c r="H314" i="11"/>
  <c r="H317" i="11" s="1"/>
  <c r="H110" i="11"/>
  <c r="H112" i="11" s="1"/>
  <c r="H119" i="11" s="1"/>
  <c r="H197" i="11" s="1"/>
  <c r="D251" i="11"/>
  <c r="F251" i="11" s="1"/>
  <c r="G317" i="11"/>
  <c r="G312" i="11"/>
  <c r="H69" i="10" l="1"/>
  <c r="H119" i="13"/>
  <c r="C87" i="10"/>
  <c r="C42" i="10"/>
  <c r="H76" i="10" l="1"/>
  <c r="H197" i="13"/>
  <c r="K103" i="10"/>
  <c r="K106" i="10" s="1"/>
  <c r="H103" i="10"/>
  <c r="K87" i="10"/>
  <c r="A87" i="10"/>
  <c r="A85" i="10"/>
  <c r="K42" i="10"/>
</calcChain>
</file>

<file path=xl/sharedStrings.xml><?xml version="1.0" encoding="utf-8"?>
<sst xmlns="http://schemas.openxmlformats.org/spreadsheetml/2006/main" count="5874" uniqueCount="314">
  <si>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</si>
  <si>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</si>
  <si>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</si>
  <si>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</si>
  <si>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</si>
  <si>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</si>
  <si>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</si>
  <si>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</si>
  <si>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</si>
  <si>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</si>
  <si>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</si>
  <si>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</si>
  <si>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</si>
  <si>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</si>
  <si>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</si>
  <si>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</si>
  <si>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</si>
  <si>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</si>
  <si>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</si>
  <si>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</si>
  <si>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</si>
  <si>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</si>
  <si>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</si>
  <si>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</si>
  <si>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</si>
  <si>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</si>
  <si>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</si>
  <si>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</si>
  <si>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</si>
  <si>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</si>
  <si>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</si>
  <si>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</si>
  <si>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</si>
  <si>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</si>
  <si>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</si>
  <si>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</si>
  <si>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</si>
  <si>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</si>
  <si>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</si>
  <si>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</si>
  <si>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</si>
  <si>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</si>
  <si>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</si>
  <si>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</si>
  <si>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</si>
  <si>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</si>
  <si>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</si>
  <si>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</si>
  <si>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</si>
  <si>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</si>
  <si>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</si>
  <si>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</si>
  <si>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</si>
  <si>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</si>
  <si>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</si>
  <si>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</si>
  <si>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</si>
  <si>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</si>
  <si>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</si>
  <si>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</si>
  <si>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</si>
  <si>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</si>
  <si>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</si>
  <si>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</si>
  <si>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</si>
  <si>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</si>
  <si>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</si>
  <si>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</si>
  <si>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</si>
  <si>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</si>
  <si>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</si>
  <si>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</si>
  <si>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</si>
  <si>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</si>
  <si>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</si>
  <si>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</si>
  <si>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</si>
  <si>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</si>
  <si>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</si>
  <si>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</si>
  <si>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</si>
  <si>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</si>
  <si>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</si>
  <si>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</si>
  <si>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</si>
  <si>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</si>
  <si>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</si>
  <si>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</si>
  <si>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</si>
  <si>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</si>
  <si>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</si>
  <si>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</si>
  <si>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</si>
  <si>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</si>
  <si>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</si>
  <si>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</si>
  <si>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</si>
  <si>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</si>
  <si>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</si>
  <si>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</si>
  <si>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</si>
  <si>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</si>
  <si>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</si>
  <si>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</si>
  <si>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</si>
  <si>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</si>
  <si>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</si>
  <si>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</si>
  <si>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</si>
  <si>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</si>
  <si>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</si>
  <si>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</si>
  <si>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</si>
  <si>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</si>
  <si>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</si>
  <si>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</si>
  <si>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</si>
  <si>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</si>
  <si>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</si>
  <si>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</si>
  <si>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</si>
  <si>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</si>
  <si>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</si>
  <si>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</si>
  <si>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</si>
  <si>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</si>
  <si>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</si>
  <si>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</si>
  <si>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</si>
  <si>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</si>
  <si>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</si>
  <si>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</si>
  <si>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</si>
  <si>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</si>
  <si>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</si>
  <si>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</si>
  <si>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</si>
  <si>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</si>
  <si>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</si>
  <si>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</si>
  <si>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</si>
  <si>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</si>
  <si>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</si>
  <si>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</si>
  <si>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</si>
  <si>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</si>
  <si>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</si>
  <si>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</si>
  <si>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</si>
  <si>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</si>
  <si>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</si>
  <si>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</si>
  <si>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</si>
  <si>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</si>
  <si>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</si>
  <si>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</si>
  <si>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</si>
  <si>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</si>
  <si>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</si>
  <si>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</si>
  <si>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</si>
  <si>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</si>
  <si>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</si>
  <si>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</si>
  <si>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</si>
  <si>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</si>
  <si>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</si>
  <si>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</si>
  <si>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</si>
  <si>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</si>
  <si>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</si>
  <si>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</si>
  <si>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</si>
  <si>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</si>
  <si>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</si>
  <si>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</si>
  <si>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</si>
  <si>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</si>
  <si>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</si>
  <si>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</si>
  <si>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</si>
  <si>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</si>
  <si>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</si>
  <si>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</si>
  <si>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</si>
  <si>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</si>
  <si>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</si>
  <si>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</si>
  <si>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</si>
  <si>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</si>
  <si>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</si>
  <si>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</si>
  <si>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</si>
  <si>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</si>
  <si>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</si>
  <si>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</si>
  <si>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</si>
  <si>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</si>
  <si>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</si>
  <si>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</si>
  <si>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</si>
  <si>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</si>
  <si>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</si>
  <si>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</si>
  <si>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</si>
  <si>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</si>
  <si>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</si>
  <si>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</si>
  <si>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</si>
  <si>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</si>
  <si>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</si>
  <si>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</si>
  <si>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</si>
  <si>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</si>
  <si>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</si>
  <si>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</si>
  <si>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</si>
  <si>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</si>
  <si>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</si>
  <si>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</si>
  <si>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</si>
  <si>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</si>
  <si>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</si>
  <si>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</si>
  <si>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</si>
  <si>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</si>
  <si>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</si>
  <si>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</si>
  <si>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</si>
  <si>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</si>
  <si>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</si>
  <si>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</si>
  <si>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2015-16</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</si>
  <si>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</si>
  <si>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</si>
  <si>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</si>
  <si>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</si>
  <si>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</si>
  <si>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</si>
  <si>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</si>
  <si>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</si>
  <si>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</si>
  <si>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</si>
  <si>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</si>
  <si>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</si>
  <si>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</si>
  <si>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</si>
  <si>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</si>
  <si>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</si>
  <si>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</si>
  <si>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</si>
  <si>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</si>
  <si>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</si>
  <si>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</si>
  <si>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</si>
  <si>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</si>
  <si>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</si>
  <si>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2016-17</t>
  </si>
  <si>
    <t xml:space="preserve">               Actual Fiscal Year 2015-16</t>
  </si>
  <si>
    <t xml:space="preserve">               Estimate Fiscal Year 2016-17</t>
  </si>
  <si>
    <t>Blue cells should be entered directly on this format, they will not "roll up" from another format</t>
  </si>
  <si>
    <t>Date: October 10, 2016</t>
  </si>
  <si>
    <t>Fixed Asset Additions</t>
  </si>
  <si>
    <t>University of Colorado</t>
  </si>
  <si>
    <t>Boulder</t>
  </si>
  <si>
    <t>GFB</t>
  </si>
  <si>
    <t>Joy Vidalon(joy.vidalon@colorado.edu)</t>
  </si>
  <si>
    <t>Colorado Springs</t>
  </si>
  <si>
    <t>Suzanne Scott</t>
  </si>
  <si>
    <t>Lane Center Debt Service</t>
  </si>
  <si>
    <t>Academic Office Building Debt Service</t>
  </si>
  <si>
    <t>Osborne Center Debt Service</t>
  </si>
  <si>
    <t>Capital Assets addition</t>
  </si>
  <si>
    <t>Date: October 3, 2016</t>
  </si>
  <si>
    <t>Denver Campus</t>
  </si>
  <si>
    <t>Submitted: DATE</t>
  </si>
  <si>
    <t>Federal Stabilization Funds (ARRA) (RSC 7540)</t>
  </si>
  <si>
    <t>Non Appropriated E &amp; G (Other than Tuition) Program Code 11XX</t>
  </si>
  <si>
    <t>Scholarship allowance information can be found on the institution's audited financial statements or in the state's accounting system (COFRS).  The actual institutional funds devoted to student financial aid are reported on Format 1800.</t>
  </si>
  <si>
    <t>Appropriated E&amp;G (not including ARRA)</t>
  </si>
  <si>
    <t>Fmt. 410 Ln 20</t>
  </si>
  <si>
    <t>COFRS Code: 4407</t>
  </si>
  <si>
    <t>Fee-For-Service Contracts (System Level Only)*</t>
  </si>
  <si>
    <t>* This is not needed by institution, but only in total for the system.</t>
  </si>
  <si>
    <t>*Data for Format 30 and Format 100 taken from CCHE FTE Report</t>
  </si>
  <si>
    <t>*Actual FTE STUDENTS - Data for Format 40 taken from SSRS report FTEReportforBudgetDataBook.rdl (Project #20100190) and excel document P:\2014\2014204_BudgetDataBook2013\FTEReportforBudgetDataBookFY14.xls</t>
  </si>
  <si>
    <t>*FTE FACULTY - Data for Format 40 taken from P:\2011\20110255_CCIFAllocatedFTEForISIS\FY2014_CCIFTEST_FROMFY2010PROCESS.accdb, qry2011025501_QA1_FacFTESummaryForFormat40</t>
  </si>
  <si>
    <t>COFRS Revenue Source Code (RSC):</t>
  </si>
  <si>
    <t>(E&amp;G COFRS Program Code 1100)</t>
  </si>
  <si>
    <t>APPROPRIATED EDUCATION &amp; GENERAL REVENUE (Other than Tuition) (Program Code 1100)*</t>
  </si>
  <si>
    <t>Appropriated Academic Fees ( RSC 5002)**</t>
  </si>
  <si>
    <t>Amendment 50 Moneys (Transfer Code EAT1)</t>
  </si>
  <si>
    <t>*Tuition revenue is reported on Format 100</t>
  </si>
  <si>
    <t>**Pursuant to HB11-1301,  fees are no longer appropriated beginning in FY 2011-12.  This category will be reported on Format 411 beginning in FY 2011-12.</t>
  </si>
  <si>
    <t>NON APPROPRIATED EDUCATION &amp; GENERAL REVENUES (Other than Tuition) - Balance of Program Code 1100*</t>
  </si>
  <si>
    <r>
      <t xml:space="preserve">Academic Fees </t>
    </r>
    <r>
      <rPr>
        <sz val="9"/>
        <color indexed="10"/>
        <rFont val="Times New Roman"/>
        <family val="1"/>
      </rPr>
      <t>( RSC 5009)</t>
    </r>
    <r>
      <rPr>
        <sz val="9"/>
        <rFont val="Times New Roman"/>
        <family val="1"/>
      </rPr>
      <t xml:space="preserve"> **</t>
    </r>
  </si>
  <si>
    <t>Mandatory Registration and Course Fees****</t>
  </si>
  <si>
    <t>E&amp;G Rollforward (TO future year) / FROM prior year***</t>
  </si>
  <si>
    <t xml:space="preserve">*** This cell, in each column, is meant to demonstrate whether the E&amp;G revenues for the year are more or less than actual or projected expenses for the year.  This difference between revenues and </t>
  </si>
  <si>
    <t xml:space="preserve">**** The Course Fees reported on this line are the fees that have historically been non-appropriated.  They are not the same fees reported in line 1 that are moving from Fmt 410 to 411 </t>
  </si>
  <si>
    <t>Scholarship allowance information can be found on the institution's audited financial statements or in the state's accounting system (COFRS).  The actual institutional funds devoted to student financial aid are reported on this format.</t>
  </si>
  <si>
    <t>Anschutz Medical Campus</t>
  </si>
  <si>
    <t>*Source: Fall 2015 AMC EOT Enrollment Reports.</t>
  </si>
  <si>
    <t>NOTE:  *Graduate I  data includes Masters, Certificates and Non-Degree Students.</t>
  </si>
  <si>
    <t xml:space="preserve">                *Graduate II data includes doctorate and professional students.  </t>
  </si>
  <si>
    <t xml:space="preserve">Data are headcount numbers.  Table 9 &amp; 10  </t>
  </si>
  <si>
    <t xml:space="preserve">NOTE: Graduate I counts include UNC, CSU Public Health Students.  UNC Students = 28 (Masters = 21, Certificates = 7)  CSU students = 94 (All Masters)  </t>
  </si>
  <si>
    <t xml:space="preserve">**Pursuant to HB11-1301,  fees are no longer appropriated beginning in FY 2011-12.  This category will be reported on Format 411 beginning in FY 2011-12. </t>
  </si>
  <si>
    <t xml:space="preserve"> Beginning FY 14-15 Amendement 50 Moneys were approprriated as Informational, so they will now be reported on Format 411. These Revenues were reported in a unique revenue code (EAT1) in COFRS,</t>
  </si>
  <si>
    <t xml:space="preserve">  however, they are now reported as part of transfer code 900T in CORE.  There may be other revenues also reported in 900T.  Only the Limited Gaming funds should be reported on this line. </t>
  </si>
  <si>
    <t xml:space="preserve">University of Colorado </t>
  </si>
  <si>
    <t>Chad Marturano 303-860-5618</t>
  </si>
  <si>
    <t>Celina Duran       303-860-5612</t>
  </si>
  <si>
    <t>University of Colorado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</si>
</sst>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0.0%"/>
  </numFmts>
  <fonts count="27">
    <font>
      <sz val="11"/>
      <color theme="1"/>
      <name val="Arial"/>
      <family val="2"/>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i/>
      <sz val="10"/>
      <name val="Times New Roman"/>
      <family val="1"/>
    </font>
    <font>
      <sz val="1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sz val="9"/>
      <color theme="9" tint="-0.249977111117893"/>
      <name val="Times New Roman"/>
      <family val="1"/>
    </font>
    <font>
      <b/>
      <sz val="9"/>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
    <border>
      <left/>
      <right/>
      <top/>
      <bottom/>
      <diagonal/>
    </border>
    <border>
      <left/>
      <right/>
      <top/>
      <bottom style="medium">
        <color indexed="64"/>
      </bottom>
      <diagonal/>
    </border>
  </borders>
  <cellStyleXfs count="56">
    <xf numFmtId="0" fontId="0" fillId="0" borderId="0"/>
    <xf numFmtId="0" fontId="1" fillId="0" borderId="0"/>
    <xf numFmtId="43" fontId="10" fillId="0" borderId="0" applyFont="0" applyFill="0" applyBorder="0" applyAlignment="0" applyProtection="0"/>
    <xf numFmtId="0" fontId="15" fillId="0" borderId="0"/>
    <xf numFmtId="0" fontId="1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xf numFmtId="0" fontId="15" fillId="0" borderId="0"/>
    <xf numFmtId="9" fontId="10" fillId="0" borderId="0" applyFont="0" applyFill="0" applyBorder="0" applyAlignment="0" applyProtection="0"/>
    <xf numFmtId="44" fontId="15"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2" fillId="0" borderId="0" xfId="1" applyFont="1" applyFill="1"/>
    <xf numFmtId="164" fontId="2" fillId="0" borderId="0" xfId="1" applyNumberFormat="1" applyFont="1" applyFill="1"/>
    <xf numFmtId="3" fontId="2" fillId="0" borderId="0" xfId="1" applyNumberFormat="1" applyFont="1" applyFill="1"/>
    <xf numFmtId="3" fontId="3" fillId="0" borderId="0" xfId="1" applyNumberFormat="1" applyFont="1" applyFill="1" applyAlignment="1">
      <alignment horizontal="right"/>
    </xf>
    <xf numFmtId="3" fontId="4" fillId="0" borderId="0" xfId="1" applyNumberFormat="1" applyFont="1" applyFill="1"/>
    <xf numFmtId="0" fontId="7" fillId="0" borderId="0" xfId="1" applyFont="1" applyFill="1"/>
    <xf numFmtId="0" fontId="8" fillId="0" borderId="0" xfId="1" applyFont="1" applyFill="1" applyAlignment="1"/>
    <xf numFmtId="0" fontId="2" fillId="0" borderId="0" xfId="1" applyFont="1" applyFill="1" applyProtection="1"/>
    <xf numFmtId="0" fontId="2" fillId="0" borderId="0" xfId="1" applyFont="1" applyFill="1" applyAlignment="1" applyProtection="1">
      <alignment horizontal="left"/>
    </xf>
    <xf numFmtId="0" fontId="2" fillId="0" borderId="0" xfId="1" applyFont="1" applyFill="1" applyProtection="1">
      <protection locked="0"/>
    </xf>
    <xf numFmtId="164" fontId="2" fillId="0" borderId="0" xfId="1" applyNumberFormat="1" applyFont="1" applyFill="1" applyProtection="1">
      <protection locked="0"/>
    </xf>
    <xf numFmtId="3" fontId="2" fillId="0" borderId="0" xfId="1" applyNumberFormat="1" applyFont="1" applyFill="1" applyProtection="1">
      <protection locked="0"/>
    </xf>
    <xf numFmtId="0" fontId="2" fillId="0" borderId="0" xfId="1" applyFont="1" applyFill="1" applyAlignment="1" applyProtection="1">
      <alignment horizontal="left"/>
      <protection locked="0"/>
    </xf>
    <xf numFmtId="164" fontId="2" fillId="0" borderId="0" xfId="1" applyNumberFormat="1" applyFont="1" applyFill="1" applyProtection="1"/>
    <xf numFmtId="3" fontId="3" fillId="0" borderId="0" xfId="1" applyNumberFormat="1" applyFont="1" applyFill="1" applyAlignment="1" applyProtection="1">
      <alignment horizontal="right"/>
    </xf>
    <xf numFmtId="0" fontId="3" fillId="0" borderId="0" xfId="1" applyFont="1" applyFill="1" applyAlignment="1" applyProtection="1">
      <alignment horizontal="left"/>
      <protection locked="0"/>
    </xf>
    <xf numFmtId="39" fontId="2" fillId="0" borderId="0" xfId="1" applyNumberFormat="1" applyFont="1" applyFill="1" applyProtection="1"/>
    <xf numFmtId="3" fontId="4" fillId="0" borderId="0" xfId="1" applyNumberFormat="1" applyFont="1" applyFill="1" applyAlignment="1" applyProtection="1">
      <alignment horizontal="left"/>
      <protection locked="0"/>
    </xf>
    <xf numFmtId="0" fontId="2" fillId="0" borderId="0" xfId="1" applyFont="1" applyFill="1" applyAlignment="1" applyProtection="1">
      <alignment horizontal="fill"/>
    </xf>
    <xf numFmtId="164" fontId="2" fillId="0" borderId="0" xfId="1" applyNumberFormat="1" applyFont="1" applyFill="1" applyAlignment="1" applyProtection="1">
      <alignment horizontal="fill"/>
    </xf>
    <xf numFmtId="3" fontId="2" fillId="0" borderId="0" xfId="1" applyNumberFormat="1" applyFont="1" applyFill="1" applyAlignment="1" applyProtection="1">
      <alignment horizontal="fill"/>
    </xf>
    <xf numFmtId="165" fontId="2" fillId="0" borderId="0" xfId="1" applyNumberFormat="1" applyFont="1" applyFill="1" applyAlignment="1" applyProtection="1">
      <alignment horizontal="center"/>
    </xf>
    <xf numFmtId="0" fontId="2" fillId="0" borderId="0" xfId="1" applyFont="1" applyFill="1" applyAlignment="1">
      <alignment horizontal="center"/>
    </xf>
    <xf numFmtId="164" fontId="2" fillId="0" borderId="0" xfId="1" applyNumberFormat="1" applyFont="1" applyFill="1" applyAlignment="1" applyProtection="1">
      <alignment horizontal="center"/>
    </xf>
    <xf numFmtId="3" fontId="2" fillId="0" borderId="0" xfId="1" applyNumberFormat="1" applyFont="1" applyFill="1" applyAlignment="1" applyProtection="1">
      <alignment horizontal="center"/>
    </xf>
    <xf numFmtId="0" fontId="2" fillId="0" borderId="0" xfId="1" applyFont="1" applyFill="1" applyAlignment="1" applyProtection="1">
      <alignment horizontal="center"/>
    </xf>
    <xf numFmtId="0" fontId="2" fillId="0" borderId="0" xfId="1" applyFont="1" applyFill="1" applyAlignment="1" applyProtection="1">
      <alignment horizontal="right"/>
    </xf>
    <xf numFmtId="39" fontId="2" fillId="0" borderId="0" xfId="1" applyNumberFormat="1" applyFont="1" applyFill="1" applyAlignment="1" applyProtection="1">
      <alignment horizontal="fill"/>
    </xf>
    <xf numFmtId="2" fontId="2" fillId="0" borderId="0" xfId="1" applyNumberFormat="1" applyFont="1" applyFill="1" applyAlignment="1" applyProtection="1">
      <alignment horizontal="center"/>
    </xf>
    <xf numFmtId="2" fontId="2" fillId="0" borderId="0" xfId="1" applyNumberFormat="1" applyFont="1" applyFill="1" applyAlignment="1">
      <alignment horizontal="center"/>
    </xf>
    <xf numFmtId="0" fontId="3" fillId="0" borderId="0" xfId="1" applyFont="1" applyFill="1" applyAlignment="1" applyProtection="1">
      <alignment horizontal="left"/>
    </xf>
    <xf numFmtId="0" fontId="11" fillId="0" borderId="0" xfId="1" applyFont="1" applyFill="1" applyAlignment="1" applyProtection="1">
      <alignment horizontal="left"/>
    </xf>
    <xf numFmtId="0" fontId="2" fillId="3" borderId="0" xfId="1" applyFont="1" applyFill="1"/>
    <xf numFmtId="3" fontId="2" fillId="3" borderId="0" xfId="1" applyNumberFormat="1" applyFont="1" applyFill="1" applyAlignment="1" applyProtection="1">
      <alignment horizontal="fill"/>
    </xf>
    <xf numFmtId="165" fontId="2" fillId="0" borderId="0" xfId="1" applyNumberFormat="1" applyFont="1" applyFill="1" applyProtection="1"/>
    <xf numFmtId="0" fontId="3" fillId="0" borderId="0" xfId="1" applyFont="1" applyFill="1"/>
    <xf numFmtId="165" fontId="3" fillId="0" borderId="0" xfId="1" applyNumberFormat="1" applyFont="1" applyFill="1" applyProtection="1"/>
    <xf numFmtId="164" fontId="3" fillId="0" borderId="0" xfId="1" applyNumberFormat="1" applyFont="1" applyFill="1" applyProtection="1"/>
    <xf numFmtId="3" fontId="3" fillId="0" borderId="0" xfId="1" applyNumberFormat="1" applyFont="1" applyFill="1" applyProtection="1"/>
    <xf numFmtId="3" fontId="2" fillId="0" borderId="0" xfId="1" applyNumberFormat="1" applyFont="1" applyFill="1" applyProtection="1"/>
    <xf numFmtId="0" fontId="2" fillId="0" borderId="0" xfId="1" applyFont="1" applyFill="1" applyAlignment="1">
      <alignment vertical="center"/>
    </xf>
    <xf numFmtId="0" fontId="12" fillId="0" borderId="0" xfId="1" applyFont="1" applyFill="1"/>
    <xf numFmtId="164" fontId="12" fillId="0" borderId="0" xfId="1" applyNumberFormat="1" applyFont="1" applyFill="1"/>
    <xf numFmtId="3" fontId="12" fillId="0" borderId="0" xfId="1" applyNumberFormat="1" applyFont="1" applyFill="1"/>
    <xf numFmtId="0" fontId="13" fillId="0" borderId="0" xfId="1" applyFont="1" applyFill="1"/>
    <xf numFmtId="0" fontId="14" fillId="0" borderId="0" xfId="1" applyFont="1" applyFill="1"/>
    <xf numFmtId="6" fontId="14" fillId="0" borderId="0" xfId="1" applyNumberFormat="1" applyFont="1" applyFill="1"/>
    <xf numFmtId="41" fontId="2" fillId="0" borderId="0" xfId="1" applyNumberFormat="1" applyFont="1" applyFill="1" applyAlignment="1">
      <alignment horizontal="center"/>
    </xf>
    <xf numFmtId="41" fontId="2" fillId="0" borderId="0" xfId="1" applyNumberFormat="1" applyFont="1" applyFill="1" applyAlignment="1" applyProtection="1">
      <alignment horizontal="fill"/>
    </xf>
    <xf numFmtId="167" fontId="2" fillId="0" borderId="0" xfId="1" applyNumberFormat="1" applyFont="1" applyFill="1" applyAlignment="1">
      <alignment horizontal="center"/>
    </xf>
    <xf numFmtId="167" fontId="2" fillId="0" borderId="0" xfId="1" applyNumberFormat="1" applyFont="1" applyFill="1" applyAlignment="1">
      <alignment horizontal="left"/>
    </xf>
    <xf numFmtId="39" fontId="2" fillId="4" borderId="0" xfId="1" applyNumberFormat="1" applyFont="1" applyFill="1" applyProtection="1"/>
    <xf numFmtId="2" fontId="2" fillId="4" borderId="0" xfId="1" applyNumberFormat="1" applyFont="1" applyFill="1" applyAlignment="1" applyProtection="1">
      <alignment horizontal="center"/>
    </xf>
    <xf numFmtId="164" fontId="2" fillId="4" borderId="0" xfId="1" applyNumberFormat="1" applyFont="1" applyFill="1"/>
    <xf numFmtId="2" fontId="2" fillId="4" borderId="0" xfId="1" applyNumberFormat="1" applyFont="1" applyFill="1" applyAlignment="1" applyProtection="1">
      <alignment horizontal="right"/>
    </xf>
    <xf numFmtId="168" fontId="2" fillId="3" borderId="0" xfId="1" applyNumberFormat="1" applyFont="1" applyFill="1" applyAlignment="1" applyProtection="1">
      <alignment horizontal="center"/>
    </xf>
    <xf numFmtId="37" fontId="2" fillId="0" borderId="0" xfId="1" applyNumberFormat="1" applyFont="1" applyFill="1" applyProtection="1"/>
    <xf numFmtId="39" fontId="3" fillId="0" borderId="0" xfId="1" applyNumberFormat="1" applyFont="1" applyFill="1" applyProtection="1"/>
    <xf numFmtId="37" fontId="3" fillId="0" borderId="0" xfId="1" applyNumberFormat="1" applyFont="1" applyFill="1" applyProtection="1"/>
    <xf numFmtId="169" fontId="2" fillId="0" borderId="0" xfId="1" applyNumberFormat="1" applyFont="1" applyFill="1" applyProtection="1"/>
    <xf numFmtId="168" fontId="2" fillId="0" borderId="0" xfId="1" applyNumberFormat="1" applyFont="1" applyFill="1" applyProtection="1"/>
    <xf numFmtId="164" fontId="3" fillId="0" borderId="0" xfId="1" applyNumberFormat="1" applyFont="1" applyFill="1"/>
    <xf numFmtId="0" fontId="3" fillId="0" borderId="0" xfId="1" quotePrefix="1" applyFont="1" applyFill="1" applyAlignment="1" applyProtection="1">
      <alignment horizontal="left"/>
    </xf>
    <xf numFmtId="2" fontId="2" fillId="0" borderId="0" xfId="1" applyNumberFormat="1" applyFont="1" applyFill="1"/>
    <xf numFmtId="43" fontId="2" fillId="0" borderId="0" xfId="1" applyNumberFormat="1" applyFont="1" applyFill="1" applyAlignment="1">
      <alignment horizontal="right"/>
    </xf>
    <xf numFmtId="164" fontId="11" fillId="0" borderId="0" xfId="1" applyNumberFormat="1" applyFont="1" applyFill="1"/>
    <xf numFmtId="3" fontId="11" fillId="0" borderId="0" xfId="1" applyNumberFormat="1" applyFont="1" applyFill="1" applyProtection="1"/>
    <xf numFmtId="0" fontId="2" fillId="0" borderId="0" xfId="1" applyFont="1" applyFill="1" applyAlignment="1">
      <alignment horizontal="right" wrapText="1"/>
    </xf>
    <xf numFmtId="37" fontId="2" fillId="0" borderId="0" xfId="1" applyNumberFormat="1" applyFont="1" applyFill="1" applyProtection="1">
      <protection locked="0"/>
    </xf>
    <xf numFmtId="168" fontId="2" fillId="0" borderId="0" xfId="1" applyNumberFormat="1" applyFont="1" applyFill="1" applyAlignment="1" applyProtection="1">
      <alignment horizontal="fill"/>
    </xf>
    <xf numFmtId="3" fontId="3" fillId="0" borderId="0" xfId="1" applyNumberFormat="1" applyFont="1" applyFill="1" applyAlignment="1" applyProtection="1">
      <alignment horizontal="left"/>
    </xf>
    <xf numFmtId="0" fontId="11" fillId="0" borderId="0" xfId="1" applyFont="1" applyFill="1"/>
    <xf numFmtId="1" fontId="2" fillId="0" borderId="0" xfId="1" applyNumberFormat="1" applyFont="1" applyFill="1" applyProtection="1"/>
    <xf numFmtId="0" fontId="2" fillId="0" borderId="0" xfId="1" applyFont="1" applyFill="1" applyBorder="1" applyAlignment="1" applyProtection="1">
      <alignment horizontal="left"/>
    </xf>
    <xf numFmtId="0" fontId="2" fillId="0" borderId="0" xfId="1" applyFont="1" applyFill="1" applyBorder="1"/>
    <xf numFmtId="1" fontId="2" fillId="0" borderId="0" xfId="1" applyNumberFormat="1" applyFont="1" applyFill="1"/>
    <xf numFmtId="0" fontId="2" fillId="5" borderId="0" xfId="1" applyFont="1" applyFill="1" applyAlignment="1" applyProtection="1">
      <alignment horizontal="left"/>
    </xf>
    <xf numFmtId="1" fontId="2" fillId="0" borderId="0" xfId="1" applyNumberFormat="1" applyFont="1" applyFill="1" applyAlignment="1" applyProtection="1">
      <alignment horizontal="right"/>
    </xf>
    <xf numFmtId="1" fontId="2" fillId="0" borderId="0" xfId="1" applyNumberFormat="1" applyFont="1" applyFill="1" applyAlignment="1">
      <alignment horizontal="right"/>
    </xf>
    <xf numFmtId="164" fontId="11" fillId="0" borderId="0" xfId="1" applyNumberFormat="1" applyFont="1" applyFill="1" applyAlignment="1" applyProtection="1">
      <alignment horizontal="left"/>
    </xf>
    <xf numFmtId="0" fontId="2" fillId="0" borderId="0" xfId="1" applyFont="1" applyFill="1" applyAlignment="1" applyProtection="1">
      <alignment horizontal="left" wrapText="1"/>
    </xf>
    <xf numFmtId="0" fontId="2" fillId="2" borderId="0" xfId="1" applyFont="1" applyFill="1"/>
    <xf numFmtId="43" fontId="2" fillId="0" borderId="0" xfId="1" applyNumberFormat="1" applyFont="1" applyFill="1" applyAlignment="1" applyProtection="1">
      <alignment horizontal="fill"/>
    </xf>
    <xf numFmtId="0" fontId="17" fillId="0" borderId="0" xfId="1" applyFont="1" applyAlignment="1">
      <alignment horizontal="justify"/>
    </xf>
    <xf numFmtId="2" fontId="2" fillId="0" borderId="0" xfId="1" applyNumberFormat="1" applyFont="1" applyFill="1" applyAlignment="1" applyProtection="1">
      <alignment horizontal="center"/>
      <protection locked="0"/>
    </xf>
    <xf numFmtId="2" fontId="2" fillId="0" borderId="0" xfId="1" applyNumberFormat="1" applyFont="1" applyFill="1" applyAlignment="1" applyProtection="1">
      <alignment horizontal="fill"/>
    </xf>
    <xf numFmtId="0" fontId="2" fillId="0" borderId="0" xfId="1" applyFont="1" applyFill="1" applyAlignment="1">
      <alignment horizontal="right"/>
    </xf>
    <xf numFmtId="3" fontId="11" fillId="0" borderId="0" xfId="1" applyNumberFormat="1" applyFont="1" applyFill="1" applyAlignment="1" applyProtection="1">
      <alignment horizontal="left"/>
    </xf>
    <xf numFmtId="0" fontId="2" fillId="0" borderId="0" xfId="1" applyFont="1" applyFill="1" applyBorder="1" applyProtection="1">
      <protection locked="0"/>
    </xf>
    <xf numFmtId="2" fontId="2" fillId="0" borderId="0" xfId="1" applyNumberFormat="1" applyFont="1" applyFill="1" applyAlignment="1" applyProtection="1">
      <alignment horizontal="right"/>
    </xf>
    <xf numFmtId="0" fontId="2" fillId="5" borderId="0" xfId="1" applyFont="1" applyFill="1"/>
    <xf numFmtId="167" fontId="2" fillId="0" borderId="0" xfId="1" applyNumberFormat="1" applyFont="1" applyFill="1" applyAlignment="1" applyProtection="1">
      <alignment horizontal="center"/>
    </xf>
    <xf numFmtId="41" fontId="2" fillId="0" borderId="0" xfId="1" applyNumberFormat="1" applyFont="1" applyFill="1" applyAlignment="1" applyProtection="1">
      <alignment horizontal="center"/>
    </xf>
    <xf numFmtId="166" fontId="2" fillId="0" borderId="0" xfId="5" applyNumberFormat="1" applyFont="1" applyFill="1"/>
    <xf numFmtId="166" fontId="2" fillId="0" borderId="0" xfId="5" applyNumberFormat="1" applyFont="1" applyFill="1" applyAlignment="1">
      <alignment vertical="center"/>
    </xf>
    <xf numFmtId="166" fontId="2" fillId="0" borderId="0" xfId="5" applyNumberFormat="1" applyFont="1" applyFill="1" applyAlignment="1" applyProtection="1">
      <alignment horizontal="right"/>
    </xf>
    <xf numFmtId="43" fontId="2" fillId="0" borderId="0" xfId="5" applyNumberFormat="1" applyFont="1" applyFill="1" applyAlignment="1" applyProtection="1">
      <alignment horizontal="right"/>
    </xf>
    <xf numFmtId="4" fontId="2" fillId="0" borderId="0" xfId="1" applyNumberFormat="1" applyFont="1" applyFill="1"/>
    <xf numFmtId="43" fontId="2" fillId="0" borderId="0" xfId="5" applyNumberFormat="1" applyFont="1" applyFill="1" applyAlignment="1">
      <alignment horizontal="right"/>
    </xf>
    <xf numFmtId="166" fontId="2" fillId="0" borderId="0" xfId="5" applyNumberFormat="1" applyFont="1" applyFill="1" applyAlignment="1">
      <alignment horizontal="right"/>
    </xf>
    <xf numFmtId="43" fontId="16" fillId="0" borderId="0" xfId="5" applyNumberFormat="1" applyFont="1" applyFill="1" applyAlignment="1">
      <alignment horizontal="right"/>
    </xf>
    <xf numFmtId="166" fontId="2" fillId="0" borderId="0" xfId="5" applyNumberFormat="1" applyFont="1" applyFill="1" applyAlignment="1">
      <alignment horizontal="left"/>
    </xf>
    <xf numFmtId="166" fontId="2" fillId="0" borderId="0" xfId="5" applyNumberFormat="1" applyFont="1" applyFill="1" applyAlignment="1" applyProtection="1">
      <alignment horizontal="right"/>
      <protection locked="0"/>
    </xf>
    <xf numFmtId="43" fontId="2" fillId="0" borderId="0" xfId="5" applyNumberFormat="1" applyFont="1" applyFill="1" applyAlignment="1" applyProtection="1">
      <alignment horizontal="right"/>
      <protection locked="0"/>
    </xf>
    <xf numFmtId="170" fontId="2" fillId="0" borderId="0" xfId="5" applyNumberFormat="1" applyFont="1" applyFill="1" applyAlignment="1">
      <alignment horizontal="right"/>
    </xf>
    <xf numFmtId="166" fontId="2" fillId="0" borderId="0" xfId="5" applyNumberFormat="1" applyFont="1" applyFill="1" applyProtection="1">
      <protection locked="0"/>
    </xf>
    <xf numFmtId="166" fontId="2" fillId="0" borderId="0" xfId="5" applyNumberFormat="1" applyFont="1" applyFill="1" applyAlignment="1" applyProtection="1">
      <alignment horizontal="center"/>
    </xf>
    <xf numFmtId="166" fontId="2" fillId="0" borderId="0" xfId="5" applyNumberFormat="1" applyFont="1" applyFill="1" applyAlignment="1">
      <alignment horizontal="center"/>
    </xf>
    <xf numFmtId="43" fontId="2" fillId="0" borderId="0" xfId="5" applyNumberFormat="1" applyFont="1" applyFill="1" applyAlignment="1" applyProtection="1">
      <alignment horizontal="center"/>
      <protection locked="0"/>
    </xf>
    <xf numFmtId="166" fontId="2" fillId="0" borderId="0" xfId="5" applyNumberFormat="1" applyFont="1" applyFill="1" applyAlignment="1" applyProtection="1">
      <alignment horizontal="center"/>
      <protection locked="0"/>
    </xf>
    <xf numFmtId="43" fontId="2" fillId="0" borderId="0" xfId="5" applyNumberFormat="1" applyFont="1" applyFill="1" applyAlignment="1" applyProtection="1">
      <alignment horizontal="center"/>
    </xf>
    <xf numFmtId="43" fontId="2" fillId="0" borderId="0" xfId="5" applyNumberFormat="1" applyFont="1" applyFill="1" applyAlignment="1">
      <alignment horizontal="center"/>
    </xf>
    <xf numFmtId="170" fontId="2" fillId="0" borderId="0" xfId="5" applyNumberFormat="1" applyFont="1" applyFill="1" applyAlignment="1">
      <alignment horizontal="center"/>
    </xf>
    <xf numFmtId="171" fontId="2" fillId="0" borderId="0" xfId="5" applyNumberFormat="1" applyFont="1" applyFill="1" applyAlignment="1" applyProtection="1">
      <alignment horizontal="right"/>
      <protection locked="0"/>
    </xf>
    <xf numFmtId="171" fontId="2" fillId="0" borderId="0" xfId="5" applyNumberFormat="1" applyFont="1" applyFill="1" applyAlignment="1">
      <alignment horizontal="right"/>
    </xf>
    <xf numFmtId="41" fontId="2" fillId="2" borderId="0" xfId="1" applyNumberFormat="1" applyFont="1" applyFill="1" applyAlignment="1">
      <alignment horizontal="center"/>
    </xf>
    <xf numFmtId="0" fontId="2" fillId="7" borderId="0" xfId="1" applyFont="1" applyFill="1" applyProtection="1"/>
    <xf numFmtId="0" fontId="2" fillId="7" borderId="0" xfId="1" applyFont="1" applyFill="1"/>
    <xf numFmtId="0" fontId="2" fillId="7" borderId="0" xfId="1" applyFont="1" applyFill="1" applyProtection="1">
      <protection locked="0"/>
    </xf>
    <xf numFmtId="171"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right"/>
      <protection locked="0"/>
    </xf>
    <xf numFmtId="2" fontId="2" fillId="7" borderId="0" xfId="1" applyNumberFormat="1" applyFont="1" applyFill="1" applyAlignment="1" applyProtection="1">
      <alignment horizontal="center"/>
      <protection locked="0"/>
    </xf>
    <xf numFmtId="43" fontId="2" fillId="7" borderId="0" xfId="5" applyNumberFormat="1" applyFont="1" applyFill="1" applyAlignment="1" applyProtection="1">
      <alignment horizontal="right"/>
      <protection locked="0"/>
    </xf>
    <xf numFmtId="166" fontId="2" fillId="7" borderId="0" xfId="5" applyNumberFormat="1" applyFont="1" applyFill="1" applyAlignment="1" applyProtection="1">
      <alignment horizontal="center"/>
      <protection locked="0"/>
    </xf>
    <xf numFmtId="2" fontId="2" fillId="7" borderId="0" xfId="1" applyNumberFormat="1" applyFont="1" applyFill="1" applyAlignment="1">
      <alignment horizontal="center"/>
    </xf>
    <xf numFmtId="0" fontId="2" fillId="7" borderId="0" xfId="1" applyFont="1" applyFill="1" applyAlignment="1" applyProtection="1">
      <alignment horizontal="fill"/>
    </xf>
    <xf numFmtId="164" fontId="2" fillId="7" borderId="0" xfId="1" applyNumberFormat="1" applyFont="1" applyFill="1" applyAlignment="1" applyProtection="1">
      <alignment horizontal="fill"/>
    </xf>
    <xf numFmtId="3" fontId="2" fillId="7" borderId="0" xfId="1" applyNumberFormat="1" applyFont="1" applyFill="1" applyAlignment="1" applyProtection="1">
      <alignment horizontal="fill"/>
    </xf>
    <xf numFmtId="43" fontId="2" fillId="7" borderId="0" xfId="5" applyNumberFormat="1" applyFont="1" applyFill="1" applyAlignment="1" applyProtection="1">
      <alignment horizontal="center"/>
      <protection locked="0"/>
    </xf>
    <xf numFmtId="164" fontId="2" fillId="7" borderId="0" xfId="1" applyNumberFormat="1" applyFont="1" applyFill="1"/>
    <xf numFmtId="3" fontId="2" fillId="7" borderId="0" xfId="1" applyNumberFormat="1" applyFont="1" applyFill="1"/>
    <xf numFmtId="0" fontId="3" fillId="0" borderId="0" xfId="1" applyFont="1" applyFill="1" applyAlignment="1">
      <alignment horizontal="right"/>
    </xf>
    <xf numFmtId="0" fontId="2" fillId="2" borderId="1" xfId="1" applyFont="1" applyFill="1" applyBorder="1"/>
    <xf numFmtId="0" fontId="8" fillId="2" borderId="1" xfId="1" applyFont="1" applyFill="1" applyBorder="1" applyAlignment="1"/>
    <xf numFmtId="0" fontId="2" fillId="0" borderId="0" xfId="5" applyNumberFormat="1" applyFont="1" applyFill="1" applyAlignment="1">
      <alignment horizontal="right"/>
    </xf>
    <xf numFmtId="166" fontId="21" fillId="0" borderId="0" xfId="49" applyNumberFormat="1" applyFont="1" applyAlignment="1">
      <alignment vertical="center"/>
    </xf>
    <xf numFmtId="0" fontId="2" fillId="0" borderId="0" xfId="1" applyFont="1" applyFill="1"/>
    <xf numFmtId="41" fontId="2" fillId="8" borderId="0" xfId="1" applyNumberFormat="1" applyFont="1" applyFill="1" applyAlignment="1">
      <alignment horizontal="center"/>
    </xf>
    <xf numFmtId="166" fontId="2" fillId="8" borderId="0" xfId="5" applyNumberFormat="1" applyFont="1" applyFill="1" applyAlignment="1">
      <alignment vertical="center"/>
    </xf>
    <xf numFmtId="166" fontId="2" fillId="8" borderId="0" xfId="5" applyNumberFormat="1" applyFont="1" applyFill="1"/>
    <xf numFmtId="43" fontId="2" fillId="8" borderId="0" xfId="5" applyNumberFormat="1" applyFont="1" applyFill="1" applyAlignment="1" applyProtection="1">
      <alignment horizontal="right"/>
    </xf>
    <xf numFmtId="170" fontId="2" fillId="8" borderId="0" xfId="5" applyNumberFormat="1" applyFont="1" applyFill="1" applyAlignment="1">
      <alignment horizontal="right"/>
    </xf>
    <xf numFmtId="43" fontId="2" fillId="8" borderId="0" xfId="5" applyNumberFormat="1" applyFont="1" applyFill="1" applyAlignment="1">
      <alignment horizontal="right"/>
    </xf>
    <xf numFmtId="43" fontId="2" fillId="8" borderId="0" xfId="5" applyNumberFormat="1" applyFont="1" applyFill="1" applyAlignment="1" applyProtection="1">
      <alignment horizontal="right"/>
      <protection locked="0"/>
    </xf>
    <xf numFmtId="166" fontId="2" fillId="8" borderId="0" xfId="5" applyNumberFormat="1" applyFont="1" applyFill="1" applyAlignment="1" applyProtection="1">
      <alignment horizontal="right"/>
      <protection locked="0"/>
    </xf>
    <xf numFmtId="166" fontId="2" fillId="8" borderId="0" xfId="5" applyNumberFormat="1" applyFont="1" applyFill="1" applyAlignment="1">
      <alignment horizontal="right"/>
    </xf>
    <xf numFmtId="3" fontId="2" fillId="8" borderId="0" xfId="1" applyNumberFormat="1" applyFont="1" applyFill="1" applyProtection="1"/>
    <xf numFmtId="166" fontId="2" fillId="8" borderId="0" xfId="5" applyNumberFormat="1" applyFont="1" applyFill="1" applyAlignment="1" applyProtection="1">
      <alignment horizontal="right"/>
    </xf>
    <xf numFmtId="3" fontId="2" fillId="8" borderId="0" xfId="1" applyNumberFormat="1" applyFont="1" applyFill="1" applyAlignment="1" applyProtection="1">
      <alignment horizontal="fill"/>
    </xf>
    <xf numFmtId="3" fontId="2" fillId="8" borderId="0" xfId="1" applyNumberFormat="1" applyFont="1" applyFill="1"/>
    <xf numFmtId="166" fontId="2" fillId="8" borderId="0" xfId="5" applyNumberFormat="1" applyFont="1" applyFill="1" applyProtection="1">
      <protection locked="0"/>
    </xf>
    <xf numFmtId="3" fontId="2" fillId="8" borderId="0" xfId="1" applyNumberFormat="1" applyFont="1" applyFill="1" applyProtection="1">
      <protection locked="0"/>
    </xf>
    <xf numFmtId="43" fontId="2" fillId="8" borderId="0" xfId="5" applyNumberFormat="1" applyFont="1" applyFill="1" applyAlignment="1" applyProtection="1">
      <alignment horizontal="center"/>
      <protection locked="0"/>
    </xf>
    <xf numFmtId="43" fontId="3" fillId="8" borderId="0" xfId="5" applyNumberFormat="1" applyFont="1" applyFill="1" applyAlignment="1" applyProtection="1">
      <alignment horizontal="center"/>
      <protection locked="0"/>
    </xf>
    <xf numFmtId="43" fontId="2" fillId="8" borderId="0" xfId="5" applyFont="1" applyFill="1" applyAlignment="1" applyProtection="1">
      <alignment horizontal="fill"/>
    </xf>
    <xf numFmtId="166" fontId="2" fillId="8" borderId="0" xfId="5" applyNumberFormat="1" applyFont="1" applyFill="1" applyAlignment="1" applyProtection="1">
      <alignment horizontal="center"/>
      <protection locked="0"/>
    </xf>
    <xf numFmtId="171" fontId="2" fillId="8" borderId="0" xfId="5" applyNumberFormat="1" applyFont="1" applyFill="1" applyAlignment="1" applyProtection="1">
      <alignment horizontal="right"/>
      <protection locked="0"/>
    </xf>
    <xf numFmtId="0" fontId="3" fillId="0" borderId="0" xfId="1" applyFont="1" applyFill="1" applyAlignment="1">
      <alignment horizontal="right"/>
    </xf>
    <xf numFmtId="37" fontId="3" fillId="0" borderId="0" xfId="1" applyNumberFormat="1" applyFont="1" applyFill="1" applyAlignment="1" applyProtection="1">
      <alignment horizontal="center"/>
    </xf>
    <xf numFmtId="166" fontId="2" fillId="0" borderId="0" xfId="49" applyNumberFormat="1" applyFont="1" applyFill="1" applyAlignment="1">
      <alignment horizontal="center"/>
    </xf>
    <xf numFmtId="166" fontId="2" fillId="2" borderId="0" xfId="49" applyNumberFormat="1" applyFont="1" applyFill="1" applyAlignment="1">
      <alignment horizontal="center"/>
    </xf>
    <xf numFmtId="166" fontId="2" fillId="8" borderId="0" xfId="49" applyNumberFormat="1" applyFont="1" applyFill="1" applyAlignment="1">
      <alignment horizontal="center"/>
    </xf>
    <xf numFmtId="166" fontId="2" fillId="0" borderId="0" xfId="1" applyNumberFormat="1" applyFont="1" applyFill="1" applyAlignment="1">
      <alignment horizontal="center"/>
    </xf>
    <xf numFmtId="166" fontId="2" fillId="8" borderId="0" xfId="49" applyNumberFormat="1" applyFont="1" applyFill="1" applyAlignment="1" applyProtection="1">
      <alignment horizontal="right"/>
    </xf>
    <xf numFmtId="166" fontId="2" fillId="0" borderId="0" xfId="49" applyNumberFormat="1" applyFont="1" applyFill="1"/>
    <xf numFmtId="166" fontId="2" fillId="0" borderId="0" xfId="49" applyNumberFormat="1" applyFont="1" applyFill="1" applyAlignment="1" applyProtection="1">
      <alignment horizontal="right"/>
    </xf>
    <xf numFmtId="166" fontId="2" fillId="0" borderId="0" xfId="49" applyNumberFormat="1" applyFont="1" applyFill="1" applyAlignment="1">
      <alignment horizontal="right"/>
    </xf>
    <xf numFmtId="166" fontId="16" fillId="0" borderId="0" xfId="49" applyNumberFormat="1" applyFont="1" applyFill="1" applyAlignment="1">
      <alignment horizontal="right"/>
    </xf>
    <xf numFmtId="166" fontId="2" fillId="8" borderId="0" xfId="49" applyNumberFormat="1" applyFont="1" applyFill="1" applyAlignment="1">
      <alignment horizontal="right"/>
    </xf>
    <xf numFmtId="166" fontId="2" fillId="0" borderId="0" xfId="49" applyNumberFormat="1" applyFont="1" applyFill="1" applyAlignment="1" applyProtection="1">
      <alignment horizontal="right"/>
      <protection locked="0"/>
    </xf>
    <xf numFmtId="172" fontId="2" fillId="0" borderId="0" xfId="54" applyNumberFormat="1" applyFont="1" applyFill="1"/>
    <xf numFmtId="166" fontId="2" fillId="0" borderId="0" xfId="1" applyNumberFormat="1" applyFont="1" applyFill="1" applyAlignment="1" applyProtection="1">
      <alignment horizontal="fill"/>
    </xf>
    <xf numFmtId="166" fontId="2" fillId="8" borderId="0" xfId="49" applyNumberFormat="1" applyFont="1" applyFill="1" applyAlignment="1" applyProtection="1">
      <alignment horizontal="center"/>
      <protection locked="0"/>
    </xf>
    <xf numFmtId="166" fontId="2" fillId="0" borderId="0" xfId="49" applyNumberFormat="1" applyFont="1" applyFill="1" applyAlignment="1" applyProtection="1">
      <alignment horizontal="fill"/>
    </xf>
    <xf numFmtId="166" fontId="2" fillId="0" borderId="0" xfId="49" applyNumberFormat="1" applyFont="1" applyFill="1" applyAlignment="1" applyProtection="1">
      <alignment horizontal="center"/>
      <protection locked="0"/>
    </xf>
    <xf numFmtId="166" fontId="2" fillId="0" borderId="0" xfId="49" applyNumberFormat="1" applyFont="1" applyFill="1" applyAlignment="1" applyProtection="1">
      <alignment horizontal="center"/>
    </xf>
    <xf numFmtId="166" fontId="2" fillId="8" borderId="0" xfId="49" applyNumberFormat="1" applyFont="1" applyFill="1" applyAlignment="1" applyProtection="1">
      <alignment horizontal="right"/>
      <protection locked="0"/>
    </xf>
    <xf numFmtId="0" fontId="25" fillId="0" borderId="0" xfId="1" applyFont="1" applyFill="1"/>
    <xf numFmtId="170" fontId="2" fillId="0" borderId="0" xfId="5" applyNumberFormat="1" applyFont="1" applyFill="1" applyAlignment="1"/>
    <xf numFmtId="43" fontId="2" fillId="8" borderId="0" xfId="5" applyNumberFormat="1" applyFont="1" applyFill="1" applyAlignment="1" applyProtection="1">
      <alignment horizontal="center"/>
    </xf>
    <xf numFmtId="43" fontId="2" fillId="5" borderId="0" xfId="5" applyNumberFormat="1" applyFont="1" applyFill="1" applyAlignment="1" applyProtection="1">
      <alignment horizontal="right"/>
    </xf>
    <xf numFmtId="0" fontId="0" fillId="0" borderId="0" xfId="0" applyAlignment="1"/>
    <xf numFmtId="43" fontId="2" fillId="8" borderId="0" xfId="5" applyNumberFormat="1" applyFont="1" applyFill="1" applyAlignment="1" applyProtection="1"/>
    <xf numFmtId="43" fontId="2" fillId="0" borderId="0" xfId="5" applyNumberFormat="1" applyFont="1" applyFill="1" applyAlignment="1"/>
    <xf numFmtId="43" fontId="2" fillId="0" borderId="0" xfId="5" applyNumberFormat="1" applyFont="1" applyFill="1" applyAlignment="1" applyProtection="1"/>
    <xf numFmtId="43" fontId="2" fillId="0" borderId="0" xfId="1" applyNumberFormat="1" applyFont="1" applyFill="1" applyAlignment="1"/>
    <xf numFmtId="43" fontId="2" fillId="8" borderId="0" xfId="5" applyNumberFormat="1" applyFont="1" applyFill="1" applyAlignment="1"/>
    <xf numFmtId="43" fontId="2" fillId="5" borderId="0" xfId="5" applyNumberFormat="1" applyFont="1" applyFill="1" applyAlignment="1">
      <alignment horizontal="right"/>
    </xf>
    <xf numFmtId="0" fontId="2" fillId="0" borderId="0" xfId="1" applyFont="1" applyFill="1" applyAlignment="1"/>
    <xf numFmtId="2" fontId="2" fillId="0" borderId="0" xfId="1" applyNumberFormat="1" applyFont="1" applyFill="1" applyAlignment="1" applyProtection="1"/>
    <xf numFmtId="43" fontId="2" fillId="0" borderId="0" xfId="49" applyFont="1" applyFill="1" applyAlignment="1">
      <alignment horizontal="right"/>
    </xf>
    <xf numFmtId="43" fontId="2" fillId="8" borderId="0" xfId="49" applyFont="1" applyFill="1" applyAlignment="1" applyProtection="1">
      <alignment horizontal="center"/>
      <protection locked="0"/>
    </xf>
    <xf numFmtId="43" fontId="2" fillId="0" borderId="0" xfId="49" applyFont="1" applyFill="1" applyAlignment="1" applyProtection="1">
      <alignment horizontal="fill"/>
    </xf>
    <xf numFmtId="166" fontId="2" fillId="8" borderId="0" xfId="49" applyNumberFormat="1" applyFont="1" applyFill="1" applyAlignment="1" applyProtection="1">
      <alignment horizontal="fill"/>
    </xf>
    <xf numFmtId="43" fontId="2" fillId="0" borderId="0" xfId="49" applyFont="1" applyFill="1" applyAlignment="1" applyProtection="1">
      <alignment horizontal="center"/>
      <protection locked="0"/>
    </xf>
    <xf numFmtId="43" fontId="2" fillId="0" borderId="0" xfId="49" applyFont="1" applyFill="1" applyAlignment="1" applyProtection="1">
      <alignment horizontal="center"/>
    </xf>
    <xf numFmtId="43" fontId="2" fillId="0" borderId="0" xfId="49" applyFont="1" applyFill="1" applyAlignment="1">
      <alignment horizontal="center"/>
    </xf>
    <xf numFmtId="43" fontId="2" fillId="8" borderId="0" xfId="49" applyFont="1" applyFill="1" applyAlignment="1" applyProtection="1">
      <alignment horizontal="right"/>
      <protection locked="0"/>
    </xf>
    <xf numFmtId="43" fontId="2" fillId="0" borderId="0" xfId="49" applyFont="1" applyFill="1" applyAlignment="1" applyProtection="1">
      <alignment horizontal="right"/>
      <protection locked="0"/>
    </xf>
    <xf numFmtId="43" fontId="2" fillId="8" borderId="0" xfId="49" applyFont="1" applyFill="1" applyAlignment="1">
      <alignment horizontal="right"/>
    </xf>
    <xf numFmtId="166" fontId="2" fillId="0" borderId="0" xfId="49" applyNumberFormat="1" applyFont="1" applyFill="1" applyProtection="1">
      <protection locked="0"/>
    </xf>
    <xf numFmtId="166" fontId="2" fillId="0" borderId="0" xfId="49" applyNumberFormat="1" applyFont="1" applyFill="1" applyProtection="1"/>
    <xf numFmtId="43" fontId="2" fillId="0" borderId="0" xfId="1" applyNumberFormat="1" applyFont="1" applyFill="1"/>
    <xf numFmtId="41" fontId="2" fillId="4" borderId="0" xfId="1" applyNumberFormat="1" applyFont="1" applyFill="1" applyAlignment="1">
      <alignment horizontal="center"/>
    </xf>
    <xf numFmtId="43" fontId="26" fillId="5" borderId="0" xfId="5" applyNumberFormat="1" applyFont="1" applyFill="1" applyAlignment="1" applyProtection="1">
      <alignment horizontal="right"/>
    </xf>
    <xf numFmtId="0" fontId="26" fillId="5" borderId="0" xfId="0" applyFont="1" applyFill="1" applyAlignment="1">
      <alignment horizontal="left"/>
    </xf>
    <xf numFmtId="0" fontId="26" fillId="5" borderId="0" xfId="50" applyFont="1" applyFill="1" applyAlignment="1">
      <alignment horizontal="left"/>
    </xf>
    <xf numFmtId="3" fontId="26" fillId="5" borderId="0" xfId="50" applyNumberFormat="1" applyFont="1" applyFill="1" applyAlignment="1" applyProtection="1">
      <alignment horizontal="left"/>
    </xf>
    <xf numFmtId="3" fontId="12" fillId="5" borderId="0" xfId="50" applyNumberFormat="1" applyFont="1" applyFill="1" applyAlignment="1" applyProtection="1">
      <alignment horizontal="left"/>
    </xf>
    <xf numFmtId="43" fontId="26" fillId="5" borderId="0" xfId="5" applyNumberFormat="1" applyFont="1" applyFill="1" applyAlignment="1">
      <alignment horizontal="right"/>
    </xf>
    <xf numFmtId="43" fontId="26" fillId="5" borderId="0" xfId="1" applyNumberFormat="1" applyFont="1" applyFill="1" applyAlignment="1">
      <alignment horizontal="right"/>
    </xf>
    <xf numFmtId="0" fontId="26" fillId="5" borderId="0" xfId="1" applyFont="1" applyFill="1" applyAlignment="1">
      <alignment horizontal="right"/>
    </xf>
    <xf numFmtId="2" fontId="26" fillId="5" borderId="0" xfId="1" applyNumberFormat="1" applyFont="1" applyFill="1" applyAlignment="1" applyProtection="1">
      <alignment horizontal="right"/>
    </xf>
    <xf numFmtId="0" fontId="26" fillId="5" borderId="0" xfId="0" applyFont="1" applyFill="1"/>
    <xf numFmtId="0" fontId="2" fillId="5" borderId="0" xfId="50" applyFont="1" applyFill="1"/>
    <xf numFmtId="164" fontId="2" fillId="5" borderId="0" xfId="50" applyNumberFormat="1" applyFont="1" applyFill="1"/>
    <xf numFmtId="4" fontId="2" fillId="0" borderId="0" xfId="5" applyNumberFormat="1" applyFont="1" applyFill="1" applyAlignment="1" applyProtection="1">
      <alignment horizontal="center"/>
      <protection locked="0"/>
    </xf>
    <xf numFmtId="41" fontId="2" fillId="0" borderId="0" xfId="5" applyNumberFormat="1" applyFont="1" applyFill="1" applyAlignment="1" applyProtection="1">
      <alignment horizontal="center"/>
      <protection locked="0"/>
    </xf>
    <xf numFmtId="41" fontId="2" fillId="0" borderId="0" xfId="5" applyNumberFormat="1" applyFont="1" applyFill="1" applyAlignment="1" applyProtection="1">
      <alignment horizontal="fill"/>
    </xf>
    <xf numFmtId="4" fontId="2" fillId="0" borderId="0" xfId="5" applyNumberFormat="1" applyFont="1" applyFill="1" applyAlignment="1">
      <alignment horizontal="center"/>
    </xf>
    <xf numFmtId="2" fontId="2" fillId="0" borderId="0" xfId="5" applyNumberFormat="1" applyFont="1" applyFill="1" applyAlignment="1" applyProtection="1">
      <alignment horizontal="center"/>
      <protection locked="0"/>
    </xf>
    <xf numFmtId="4" fontId="2" fillId="0" borderId="0" xfId="1" applyNumberFormat="1" applyFont="1" applyFill="1" applyAlignment="1" applyProtection="1">
      <alignment horizontal="fill"/>
    </xf>
    <xf numFmtId="39" fontId="2" fillId="0" borderId="0" xfId="5" applyNumberFormat="1" applyFont="1" applyFill="1" applyAlignment="1">
      <alignment horizontal="center"/>
    </xf>
    <xf numFmtId="43" fontId="2" fillId="0" borderId="0" xfId="5" applyFont="1" applyFill="1" applyAlignment="1" applyProtection="1">
      <alignment horizontal="fill"/>
    </xf>
    <xf numFmtId="39" fontId="2" fillId="0" borderId="0" xfId="5" applyNumberFormat="1" applyFont="1" applyFill="1" applyAlignment="1" applyProtection="1">
      <alignment horizontal="right"/>
      <protection locked="0"/>
    </xf>
    <xf numFmtId="37" fontId="2" fillId="0" borderId="0" xfId="5" applyNumberFormat="1" applyFont="1" applyFill="1" applyAlignment="1" applyProtection="1">
      <alignment horizontal="right"/>
      <protection locked="0"/>
    </xf>
    <xf numFmtId="166" fontId="2" fillId="0" borderId="0" xfId="1" applyNumberFormat="1" applyFont="1" applyFill="1"/>
    <xf numFmtId="41" fontId="2" fillId="0" borderId="0" xfId="1" applyNumberFormat="1" applyFont="1" applyFill="1" applyProtection="1"/>
    <xf numFmtId="41" fontId="2" fillId="0" borderId="0" xfId="49" applyNumberFormat="1" applyFont="1" applyFill="1" applyAlignment="1" applyProtection="1">
      <alignment horizontal="center"/>
    </xf>
    <xf numFmtId="41" fontId="2" fillId="0" borderId="0" xfId="1" applyNumberFormat="1" applyFont="1" applyFill="1"/>
    <xf numFmtId="43" fontId="3" fillId="0" borderId="0" xfId="5" applyNumberFormat="1" applyFont="1" applyFill="1" applyAlignment="1">
      <alignment horizontal="right"/>
    </xf>
    <xf numFmtId="0" fontId="26" fillId="0" borderId="0" xfId="0" applyFont="1" applyFill="1" applyAlignment="1">
      <alignment horizontal="left"/>
    </xf>
    <xf numFmtId="0" fontId="26" fillId="0" borderId="0" xfId="50" applyFont="1" applyFill="1" applyAlignment="1">
      <alignment horizontal="left"/>
    </xf>
    <xf numFmtId="3" fontId="26" fillId="0" borderId="0" xfId="50" applyNumberFormat="1" applyFont="1" applyFill="1" applyAlignment="1" applyProtection="1">
      <alignment horizontal="left"/>
    </xf>
    <xf numFmtId="3" fontId="12" fillId="0" borderId="0" xfId="50" applyNumberFormat="1" applyFont="1" applyFill="1" applyAlignment="1" applyProtection="1">
      <alignment horizontal="left"/>
    </xf>
    <xf numFmtId="166" fontId="16" fillId="0" borderId="0" xfId="5" applyNumberFormat="1" applyFont="1" applyFill="1" applyAlignment="1">
      <alignment horizontal="right"/>
    </xf>
    <xf numFmtId="1" fontId="2" fillId="0" borderId="0" xfId="1" applyNumberFormat="1" applyFont="1" applyFill="1" applyAlignment="1">
      <alignment horizontal="center"/>
    </xf>
    <xf numFmtId="1" fontId="2" fillId="0" borderId="0" xfId="5" applyNumberFormat="1" applyFont="1" applyFill="1" applyAlignment="1" applyProtection="1">
      <alignment horizontal="right"/>
    </xf>
    <xf numFmtId="1" fontId="2" fillId="0" borderId="0" xfId="5" applyNumberFormat="1" applyFont="1" applyFill="1" applyAlignment="1">
      <alignment horizontal="right"/>
    </xf>
    <xf numFmtId="1" fontId="16" fillId="0" borderId="0" xfId="5" applyNumberFormat="1" applyFont="1" applyFill="1" applyAlignment="1">
      <alignment horizontal="right"/>
    </xf>
    <xf numFmtId="1" fontId="2" fillId="0" borderId="0" xfId="49" applyNumberFormat="1" applyFont="1" applyFill="1" applyAlignment="1">
      <alignment horizontal="right"/>
    </xf>
    <xf numFmtId="1" fontId="2" fillId="8" borderId="0" xfId="5" applyNumberFormat="1" applyFont="1" applyFill="1" applyAlignment="1">
      <alignment horizontal="right"/>
    </xf>
    <xf numFmtId="0" fontId="2" fillId="3" borderId="0" xfId="1" applyFont="1" applyFill="1" applyAlignment="1">
      <alignment horizontal="left" wrapText="1"/>
    </xf>
    <xf numFmtId="37" fontId="3" fillId="0" borderId="0" xfId="1" applyNumberFormat="1" applyFont="1" applyFill="1" applyAlignment="1" applyProtection="1">
      <alignment horizontal="center"/>
    </xf>
    <xf numFmtId="0" fontId="2" fillId="0" borderId="0" xfId="1" applyFont="1" applyFill="1" applyAlignment="1">
      <alignment horizontal="left" vertical="center" wrapText="1"/>
    </xf>
    <xf numFmtId="39" fontId="3" fillId="0" borderId="0" xfId="1" applyNumberFormat="1" applyFont="1" applyFill="1" applyAlignment="1" applyProtection="1">
      <alignment horizontal="center"/>
    </xf>
    <xf numFmtId="0" fontId="5" fillId="0" borderId="0" xfId="1" applyFont="1" applyFill="1" applyAlignment="1">
      <alignment horizontal="left"/>
    </xf>
    <xf numFmtId="0" fontId="6" fillId="0" borderId="0" xfId="1" applyFont="1" applyFill="1" applyAlignment="1">
      <alignment horizontal="left"/>
    </xf>
    <xf numFmtId="0" fontId="3" fillId="0" borderId="0" xfId="1" applyFont="1" applyFill="1" applyAlignment="1">
      <alignment horizontal="right"/>
    </xf>
    <xf numFmtId="0" fontId="9" fillId="0" borderId="0" xfId="1" applyFont="1" applyFill="1" applyAlignment="1">
      <alignment horizontal="left"/>
    </xf>
    <xf numFmtId="165" fontId="3" fillId="0" borderId="0" xfId="1" applyNumberFormat="1" applyFont="1" applyFill="1" applyAlignment="1" applyProtection="1">
      <alignment horizontal="center"/>
    </xf>
    <xf numFmtId="0" fontId="2" fillId="6" borderId="0" xfId="1" applyFont="1" applyFill="1" applyAlignment="1">
      <alignment horizontal="left" wrapText="1"/>
    </xf>
    <xf numFmtId="168" fontId="3" fillId="0" borderId="0" xfId="1" applyNumberFormat="1" applyFont="1" applyFill="1" applyAlignment="1" applyProtection="1">
      <alignment horizontal="center"/>
    </xf>
    <xf numFmtId="0" fontId="3" fillId="0" borderId="0" xfId="1" applyFont="1" applyFill="1" applyAlignment="1">
      <alignment horizontal="center"/>
    </xf>
  </cellXfs>
  <cellStyles count="56">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2" xfId="48"/>
    <cellStyle name="Currency 2 2" xfId="53"/>
    <cellStyle name="Hyperlink 2" xfId="44"/>
    <cellStyle name="Normal" xfId="0" builtinId="0"/>
    <cellStyle name="Normal 2" xfId="1"/>
    <cellStyle name="Normal 2 2" xfId="3"/>
    <cellStyle name="Normal 2 2 2" xfId="50"/>
    <cellStyle name="Normal 3" xfId="4"/>
    <cellStyle name="Normal 3 2" xfId="51"/>
    <cellStyle name="Normal 4" xfId="45"/>
    <cellStyle name="Normal 5" xfId="46"/>
    <cellStyle name="Normal 5 2" xfId="52"/>
    <cellStyle name="Percent" xfId="54" builtinId="5"/>
    <cellStyle name="Percent 2" xfId="47"/>
    <cellStyle name="Percent 3" xfId="55"/>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theme="3" tint="0.39997558519241921"/>
  </sheetPr>
  <dimension ref="A2:IT194"/>
  <sheetViews>
    <sheetView showGridLines="0" tabSelected="1" view="pageBreakPreview" zoomScale="75" zoomScaleNormal="75" zoomScaleSheetLayoutView="75" workbookViewId="0">
      <selection activeCell="H37" sqref="H37"/>
    </sheetView>
  </sheetViews>
  <sheetFormatPr defaultColWidth="9.625" defaultRowHeight="12"/>
  <cols>
    <col min="1" max="1" width="4.625" style="1" customWidth="1"/>
    <col min="2" max="2" width="1.875" style="1" customWidth="1"/>
    <col min="3" max="3" width="30.625" style="1" customWidth="1"/>
    <col min="4" max="4" width="28.625" style="1" customWidth="1"/>
    <col min="5" max="5" width="8.125" style="1" customWidth="1"/>
    <col min="6" max="6" width="7.5" style="1" customWidth="1"/>
    <col min="7" max="7" width="14.875" style="2" customWidth="1"/>
    <col min="8" max="8" width="14.875" style="3" customWidth="1"/>
    <col min="9" max="9" width="6.625" style="1" customWidth="1"/>
    <col min="10" max="10" width="13.25" style="2" customWidth="1"/>
    <col min="11" max="11" width="17" style="3" customWidth="1"/>
    <col min="12" max="256" width="9.625" style="1"/>
    <col min="257" max="257" width="4.625" style="1" customWidth="1"/>
    <col min="258" max="258" width="1.875" style="1" customWidth="1"/>
    <col min="259" max="259" width="30.625" style="1" customWidth="1"/>
    <col min="260" max="260" width="28.625" style="1" customWidth="1"/>
    <col min="261" max="261" width="8.125" style="1" customWidth="1"/>
    <col min="262" max="262" width="7.5" style="1" customWidth="1"/>
    <col min="263" max="264" width="14.875" style="1" customWidth="1"/>
    <col min="265" max="265" width="6.625" style="1" customWidth="1"/>
    <col min="266" max="266" width="13.25" style="1" customWidth="1"/>
    <col min="267" max="267" width="17" style="1" customWidth="1"/>
    <col min="268" max="512" width="9.625" style="1"/>
    <col min="513" max="513" width="4.625" style="1" customWidth="1"/>
    <col min="514" max="514" width="1.875" style="1" customWidth="1"/>
    <col min="515" max="515" width="30.625" style="1" customWidth="1"/>
    <col min="516" max="516" width="28.625" style="1" customWidth="1"/>
    <col min="517" max="517" width="8.125" style="1" customWidth="1"/>
    <col min="518" max="518" width="7.5" style="1" customWidth="1"/>
    <col min="519" max="520" width="14.875" style="1" customWidth="1"/>
    <col min="521" max="521" width="6.625" style="1" customWidth="1"/>
    <col min="522" max="522" width="13.25" style="1" customWidth="1"/>
    <col min="523" max="523" width="17" style="1" customWidth="1"/>
    <col min="524" max="768" width="9.625" style="1"/>
    <col min="769" max="769" width="4.625" style="1" customWidth="1"/>
    <col min="770" max="770" width="1.875" style="1" customWidth="1"/>
    <col min="771" max="771" width="30.625" style="1" customWidth="1"/>
    <col min="772" max="772" width="28.625" style="1" customWidth="1"/>
    <col min="773" max="773" width="8.125" style="1" customWidth="1"/>
    <col min="774" max="774" width="7.5" style="1" customWidth="1"/>
    <col min="775" max="776" width="14.875" style="1" customWidth="1"/>
    <col min="777" max="777" width="6.625" style="1" customWidth="1"/>
    <col min="778" max="778" width="13.25" style="1" customWidth="1"/>
    <col min="779" max="779" width="17" style="1" customWidth="1"/>
    <col min="780" max="1024" width="9.625" style="1"/>
    <col min="1025" max="1025" width="4.625" style="1" customWidth="1"/>
    <col min="1026" max="1026" width="1.875" style="1" customWidth="1"/>
    <col min="1027" max="1027" width="30.625" style="1" customWidth="1"/>
    <col min="1028" max="1028" width="28.625" style="1" customWidth="1"/>
    <col min="1029" max="1029" width="8.125" style="1" customWidth="1"/>
    <col min="1030" max="1030" width="7.5" style="1" customWidth="1"/>
    <col min="1031" max="1032" width="14.8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875" style="1" customWidth="1"/>
    <col min="1283" max="1283" width="30.625" style="1" customWidth="1"/>
    <col min="1284" max="1284" width="28.625" style="1" customWidth="1"/>
    <col min="1285" max="1285" width="8.125" style="1" customWidth="1"/>
    <col min="1286" max="1286" width="7.5" style="1" customWidth="1"/>
    <col min="1287" max="1288" width="14.8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875" style="1" customWidth="1"/>
    <col min="1539" max="1539" width="30.625" style="1" customWidth="1"/>
    <col min="1540" max="1540" width="28.625" style="1" customWidth="1"/>
    <col min="1541" max="1541" width="8.125" style="1" customWidth="1"/>
    <col min="1542" max="1542" width="7.5" style="1" customWidth="1"/>
    <col min="1543" max="1544" width="14.8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875" style="1" customWidth="1"/>
    <col min="1795" max="1795" width="30.625" style="1" customWidth="1"/>
    <col min="1796" max="1796" width="28.625" style="1" customWidth="1"/>
    <col min="1797" max="1797" width="8.125" style="1" customWidth="1"/>
    <col min="1798" max="1798" width="7.5" style="1" customWidth="1"/>
    <col min="1799" max="1800" width="14.8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875" style="1" customWidth="1"/>
    <col min="2051" max="2051" width="30.625" style="1" customWidth="1"/>
    <col min="2052" max="2052" width="28.625" style="1" customWidth="1"/>
    <col min="2053" max="2053" width="8.125" style="1" customWidth="1"/>
    <col min="2054" max="2054" width="7.5" style="1" customWidth="1"/>
    <col min="2055" max="2056" width="14.8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875" style="1" customWidth="1"/>
    <col min="2307" max="2307" width="30.625" style="1" customWidth="1"/>
    <col min="2308" max="2308" width="28.625" style="1" customWidth="1"/>
    <col min="2309" max="2309" width="8.125" style="1" customWidth="1"/>
    <col min="2310" max="2310" width="7.5" style="1" customWidth="1"/>
    <col min="2311" max="2312" width="14.8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875" style="1" customWidth="1"/>
    <col min="2563" max="2563" width="30.625" style="1" customWidth="1"/>
    <col min="2564" max="2564" width="28.625" style="1" customWidth="1"/>
    <col min="2565" max="2565" width="8.125" style="1" customWidth="1"/>
    <col min="2566" max="2566" width="7.5" style="1" customWidth="1"/>
    <col min="2567" max="2568" width="14.8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875" style="1" customWidth="1"/>
    <col min="2819" max="2819" width="30.625" style="1" customWidth="1"/>
    <col min="2820" max="2820" width="28.625" style="1" customWidth="1"/>
    <col min="2821" max="2821" width="8.125" style="1" customWidth="1"/>
    <col min="2822" max="2822" width="7.5" style="1" customWidth="1"/>
    <col min="2823" max="2824" width="14.8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875" style="1" customWidth="1"/>
    <col min="3075" max="3075" width="30.625" style="1" customWidth="1"/>
    <col min="3076" max="3076" width="28.625" style="1" customWidth="1"/>
    <col min="3077" max="3077" width="8.125" style="1" customWidth="1"/>
    <col min="3078" max="3078" width="7.5" style="1" customWidth="1"/>
    <col min="3079" max="3080" width="14.8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875" style="1" customWidth="1"/>
    <col min="3331" max="3331" width="30.625" style="1" customWidth="1"/>
    <col min="3332" max="3332" width="28.625" style="1" customWidth="1"/>
    <col min="3333" max="3333" width="8.125" style="1" customWidth="1"/>
    <col min="3334" max="3334" width="7.5" style="1" customWidth="1"/>
    <col min="3335" max="3336" width="14.8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875" style="1" customWidth="1"/>
    <col min="3587" max="3587" width="30.625" style="1" customWidth="1"/>
    <col min="3588" max="3588" width="28.625" style="1" customWidth="1"/>
    <col min="3589" max="3589" width="8.125" style="1" customWidth="1"/>
    <col min="3590" max="3590" width="7.5" style="1" customWidth="1"/>
    <col min="3591" max="3592" width="14.8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875" style="1" customWidth="1"/>
    <col min="3843" max="3843" width="30.625" style="1" customWidth="1"/>
    <col min="3844" max="3844" width="28.625" style="1" customWidth="1"/>
    <col min="3845" max="3845" width="8.125" style="1" customWidth="1"/>
    <col min="3846" max="3846" width="7.5" style="1" customWidth="1"/>
    <col min="3847" max="3848" width="14.8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875" style="1" customWidth="1"/>
    <col min="4099" max="4099" width="30.625" style="1" customWidth="1"/>
    <col min="4100" max="4100" width="28.625" style="1" customWidth="1"/>
    <col min="4101" max="4101" width="8.125" style="1" customWidth="1"/>
    <col min="4102" max="4102" width="7.5" style="1" customWidth="1"/>
    <col min="4103" max="4104" width="14.8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875" style="1" customWidth="1"/>
    <col min="4355" max="4355" width="30.625" style="1" customWidth="1"/>
    <col min="4356" max="4356" width="28.625" style="1" customWidth="1"/>
    <col min="4357" max="4357" width="8.125" style="1" customWidth="1"/>
    <col min="4358" max="4358" width="7.5" style="1" customWidth="1"/>
    <col min="4359" max="4360" width="14.8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875" style="1" customWidth="1"/>
    <col min="4611" max="4611" width="30.625" style="1" customWidth="1"/>
    <col min="4612" max="4612" width="28.625" style="1" customWidth="1"/>
    <col min="4613" max="4613" width="8.125" style="1" customWidth="1"/>
    <col min="4614" max="4614" width="7.5" style="1" customWidth="1"/>
    <col min="4615" max="4616" width="14.8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875" style="1" customWidth="1"/>
    <col min="4867" max="4867" width="30.625" style="1" customWidth="1"/>
    <col min="4868" max="4868" width="28.625" style="1" customWidth="1"/>
    <col min="4869" max="4869" width="8.125" style="1" customWidth="1"/>
    <col min="4870" max="4870" width="7.5" style="1" customWidth="1"/>
    <col min="4871" max="4872" width="14.8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875" style="1" customWidth="1"/>
    <col min="5123" max="5123" width="30.625" style="1" customWidth="1"/>
    <col min="5124" max="5124" width="28.625" style="1" customWidth="1"/>
    <col min="5125" max="5125" width="8.125" style="1" customWidth="1"/>
    <col min="5126" max="5126" width="7.5" style="1" customWidth="1"/>
    <col min="5127" max="5128" width="14.8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875" style="1" customWidth="1"/>
    <col min="5379" max="5379" width="30.625" style="1" customWidth="1"/>
    <col min="5380" max="5380" width="28.625" style="1" customWidth="1"/>
    <col min="5381" max="5381" width="8.125" style="1" customWidth="1"/>
    <col min="5382" max="5382" width="7.5" style="1" customWidth="1"/>
    <col min="5383" max="5384" width="14.8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875" style="1" customWidth="1"/>
    <col min="5635" max="5635" width="30.625" style="1" customWidth="1"/>
    <col min="5636" max="5636" width="28.625" style="1" customWidth="1"/>
    <col min="5637" max="5637" width="8.125" style="1" customWidth="1"/>
    <col min="5638" max="5638" width="7.5" style="1" customWidth="1"/>
    <col min="5639" max="5640" width="14.8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875" style="1" customWidth="1"/>
    <col min="5891" max="5891" width="30.625" style="1" customWidth="1"/>
    <col min="5892" max="5892" width="28.625" style="1" customWidth="1"/>
    <col min="5893" max="5893" width="8.125" style="1" customWidth="1"/>
    <col min="5894" max="5894" width="7.5" style="1" customWidth="1"/>
    <col min="5895" max="5896" width="14.8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875" style="1" customWidth="1"/>
    <col min="6147" max="6147" width="30.625" style="1" customWidth="1"/>
    <col min="6148" max="6148" width="28.625" style="1" customWidth="1"/>
    <col min="6149" max="6149" width="8.125" style="1" customWidth="1"/>
    <col min="6150" max="6150" width="7.5" style="1" customWidth="1"/>
    <col min="6151" max="6152" width="14.8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875" style="1" customWidth="1"/>
    <col min="6403" max="6403" width="30.625" style="1" customWidth="1"/>
    <col min="6404" max="6404" width="28.625" style="1" customWidth="1"/>
    <col min="6405" max="6405" width="8.125" style="1" customWidth="1"/>
    <col min="6406" max="6406" width="7.5" style="1" customWidth="1"/>
    <col min="6407" max="6408" width="14.8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875" style="1" customWidth="1"/>
    <col min="6659" max="6659" width="30.625" style="1" customWidth="1"/>
    <col min="6660" max="6660" width="28.625" style="1" customWidth="1"/>
    <col min="6661" max="6661" width="8.125" style="1" customWidth="1"/>
    <col min="6662" max="6662" width="7.5" style="1" customWidth="1"/>
    <col min="6663" max="6664" width="14.8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875" style="1" customWidth="1"/>
    <col min="6915" max="6915" width="30.625" style="1" customWidth="1"/>
    <col min="6916" max="6916" width="28.625" style="1" customWidth="1"/>
    <col min="6917" max="6917" width="8.125" style="1" customWidth="1"/>
    <col min="6918" max="6918" width="7.5" style="1" customWidth="1"/>
    <col min="6919" max="6920" width="14.8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875" style="1" customWidth="1"/>
    <col min="7171" max="7171" width="30.625" style="1" customWidth="1"/>
    <col min="7172" max="7172" width="28.625" style="1" customWidth="1"/>
    <col min="7173" max="7173" width="8.125" style="1" customWidth="1"/>
    <col min="7174" max="7174" width="7.5" style="1" customWidth="1"/>
    <col min="7175" max="7176" width="14.8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875" style="1" customWidth="1"/>
    <col min="7427" max="7427" width="30.625" style="1" customWidth="1"/>
    <col min="7428" max="7428" width="28.625" style="1" customWidth="1"/>
    <col min="7429" max="7429" width="8.125" style="1" customWidth="1"/>
    <col min="7430" max="7430" width="7.5" style="1" customWidth="1"/>
    <col min="7431" max="7432" width="14.8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875" style="1" customWidth="1"/>
    <col min="7683" max="7683" width="30.625" style="1" customWidth="1"/>
    <col min="7684" max="7684" width="28.625" style="1" customWidth="1"/>
    <col min="7685" max="7685" width="8.125" style="1" customWidth="1"/>
    <col min="7686" max="7686" width="7.5" style="1" customWidth="1"/>
    <col min="7687" max="7688" width="14.8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875" style="1" customWidth="1"/>
    <col min="7939" max="7939" width="30.625" style="1" customWidth="1"/>
    <col min="7940" max="7940" width="28.625" style="1" customWidth="1"/>
    <col min="7941" max="7941" width="8.125" style="1" customWidth="1"/>
    <col min="7942" max="7942" width="7.5" style="1" customWidth="1"/>
    <col min="7943" max="7944" width="14.8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875" style="1" customWidth="1"/>
    <col min="8195" max="8195" width="30.625" style="1" customWidth="1"/>
    <col min="8196" max="8196" width="28.625" style="1" customWidth="1"/>
    <col min="8197" max="8197" width="8.125" style="1" customWidth="1"/>
    <col min="8198" max="8198" width="7.5" style="1" customWidth="1"/>
    <col min="8199" max="8200" width="14.8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875" style="1" customWidth="1"/>
    <col min="8451" max="8451" width="30.625" style="1" customWidth="1"/>
    <col min="8452" max="8452" width="28.625" style="1" customWidth="1"/>
    <col min="8453" max="8453" width="8.125" style="1" customWidth="1"/>
    <col min="8454" max="8454" width="7.5" style="1" customWidth="1"/>
    <col min="8455" max="8456" width="14.8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875" style="1" customWidth="1"/>
    <col min="8707" max="8707" width="30.625" style="1" customWidth="1"/>
    <col min="8708" max="8708" width="28.625" style="1" customWidth="1"/>
    <col min="8709" max="8709" width="8.125" style="1" customWidth="1"/>
    <col min="8710" max="8710" width="7.5" style="1" customWidth="1"/>
    <col min="8711" max="8712" width="14.8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875" style="1" customWidth="1"/>
    <col min="8963" max="8963" width="30.625" style="1" customWidth="1"/>
    <col min="8964" max="8964" width="28.625" style="1" customWidth="1"/>
    <col min="8965" max="8965" width="8.125" style="1" customWidth="1"/>
    <col min="8966" max="8966" width="7.5" style="1" customWidth="1"/>
    <col min="8967" max="8968" width="14.8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875" style="1" customWidth="1"/>
    <col min="9219" max="9219" width="30.625" style="1" customWidth="1"/>
    <col min="9220" max="9220" width="28.625" style="1" customWidth="1"/>
    <col min="9221" max="9221" width="8.125" style="1" customWidth="1"/>
    <col min="9222" max="9222" width="7.5" style="1" customWidth="1"/>
    <col min="9223" max="9224" width="14.8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875" style="1" customWidth="1"/>
    <col min="9475" max="9475" width="30.625" style="1" customWidth="1"/>
    <col min="9476" max="9476" width="28.625" style="1" customWidth="1"/>
    <col min="9477" max="9477" width="8.125" style="1" customWidth="1"/>
    <col min="9478" max="9478" width="7.5" style="1" customWidth="1"/>
    <col min="9479" max="9480" width="14.8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875" style="1" customWidth="1"/>
    <col min="9731" max="9731" width="30.625" style="1" customWidth="1"/>
    <col min="9732" max="9732" width="28.625" style="1" customWidth="1"/>
    <col min="9733" max="9733" width="8.125" style="1" customWidth="1"/>
    <col min="9734" max="9734" width="7.5" style="1" customWidth="1"/>
    <col min="9735" max="9736" width="14.8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875" style="1" customWidth="1"/>
    <col min="9987" max="9987" width="30.625" style="1" customWidth="1"/>
    <col min="9988" max="9988" width="28.625" style="1" customWidth="1"/>
    <col min="9989" max="9989" width="8.125" style="1" customWidth="1"/>
    <col min="9990" max="9990" width="7.5" style="1" customWidth="1"/>
    <col min="9991" max="9992" width="14.8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875" style="1" customWidth="1"/>
    <col min="10243" max="10243" width="30.625" style="1" customWidth="1"/>
    <col min="10244" max="10244" width="28.625" style="1" customWidth="1"/>
    <col min="10245" max="10245" width="8.125" style="1" customWidth="1"/>
    <col min="10246" max="10246" width="7.5" style="1" customWidth="1"/>
    <col min="10247" max="10248" width="14.8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875" style="1" customWidth="1"/>
    <col min="10499" max="10499" width="30.625" style="1" customWidth="1"/>
    <col min="10500" max="10500" width="28.625" style="1" customWidth="1"/>
    <col min="10501" max="10501" width="8.125" style="1" customWidth="1"/>
    <col min="10502" max="10502" width="7.5" style="1" customWidth="1"/>
    <col min="10503" max="10504" width="14.8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875" style="1" customWidth="1"/>
    <col min="10755" max="10755" width="30.625" style="1" customWidth="1"/>
    <col min="10756" max="10756" width="28.625" style="1" customWidth="1"/>
    <col min="10757" max="10757" width="8.125" style="1" customWidth="1"/>
    <col min="10758" max="10758" width="7.5" style="1" customWidth="1"/>
    <col min="10759" max="10760" width="14.8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875" style="1" customWidth="1"/>
    <col min="11011" max="11011" width="30.625" style="1" customWidth="1"/>
    <col min="11012" max="11012" width="28.625" style="1" customWidth="1"/>
    <col min="11013" max="11013" width="8.125" style="1" customWidth="1"/>
    <col min="11014" max="11014" width="7.5" style="1" customWidth="1"/>
    <col min="11015" max="11016" width="14.8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875" style="1" customWidth="1"/>
    <col min="11267" max="11267" width="30.625" style="1" customWidth="1"/>
    <col min="11268" max="11268" width="28.625" style="1" customWidth="1"/>
    <col min="11269" max="11269" width="8.125" style="1" customWidth="1"/>
    <col min="11270" max="11270" width="7.5" style="1" customWidth="1"/>
    <col min="11271" max="11272" width="14.8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875" style="1" customWidth="1"/>
    <col min="11523" max="11523" width="30.625" style="1" customWidth="1"/>
    <col min="11524" max="11524" width="28.625" style="1" customWidth="1"/>
    <col min="11525" max="11525" width="8.125" style="1" customWidth="1"/>
    <col min="11526" max="11526" width="7.5" style="1" customWidth="1"/>
    <col min="11527" max="11528" width="14.8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875" style="1" customWidth="1"/>
    <col min="11779" max="11779" width="30.625" style="1" customWidth="1"/>
    <col min="11780" max="11780" width="28.625" style="1" customWidth="1"/>
    <col min="11781" max="11781" width="8.125" style="1" customWidth="1"/>
    <col min="11782" max="11782" width="7.5" style="1" customWidth="1"/>
    <col min="11783" max="11784" width="14.8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875" style="1" customWidth="1"/>
    <col min="12035" max="12035" width="30.625" style="1" customWidth="1"/>
    <col min="12036" max="12036" width="28.625" style="1" customWidth="1"/>
    <col min="12037" max="12037" width="8.125" style="1" customWidth="1"/>
    <col min="12038" max="12038" width="7.5" style="1" customWidth="1"/>
    <col min="12039" max="12040" width="14.8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875" style="1" customWidth="1"/>
    <col min="12291" max="12291" width="30.625" style="1" customWidth="1"/>
    <col min="12292" max="12292" width="28.625" style="1" customWidth="1"/>
    <col min="12293" max="12293" width="8.125" style="1" customWidth="1"/>
    <col min="12294" max="12294" width="7.5" style="1" customWidth="1"/>
    <col min="12295" max="12296" width="14.8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875" style="1" customWidth="1"/>
    <col min="12547" max="12547" width="30.625" style="1" customWidth="1"/>
    <col min="12548" max="12548" width="28.625" style="1" customWidth="1"/>
    <col min="12549" max="12549" width="8.125" style="1" customWidth="1"/>
    <col min="12550" max="12550" width="7.5" style="1" customWidth="1"/>
    <col min="12551" max="12552" width="14.8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875" style="1" customWidth="1"/>
    <col min="12803" max="12803" width="30.625" style="1" customWidth="1"/>
    <col min="12804" max="12804" width="28.625" style="1" customWidth="1"/>
    <col min="12805" max="12805" width="8.125" style="1" customWidth="1"/>
    <col min="12806" max="12806" width="7.5" style="1" customWidth="1"/>
    <col min="12807" max="12808" width="14.8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875" style="1" customWidth="1"/>
    <col min="13059" max="13059" width="30.625" style="1" customWidth="1"/>
    <col min="13060" max="13060" width="28.625" style="1" customWidth="1"/>
    <col min="13061" max="13061" width="8.125" style="1" customWidth="1"/>
    <col min="13062" max="13062" width="7.5" style="1" customWidth="1"/>
    <col min="13063" max="13064" width="14.8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875" style="1" customWidth="1"/>
    <col min="13315" max="13315" width="30.625" style="1" customWidth="1"/>
    <col min="13316" max="13316" width="28.625" style="1" customWidth="1"/>
    <col min="13317" max="13317" width="8.125" style="1" customWidth="1"/>
    <col min="13318" max="13318" width="7.5" style="1" customWidth="1"/>
    <col min="13319" max="13320" width="14.8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875" style="1" customWidth="1"/>
    <col min="13571" max="13571" width="30.625" style="1" customWidth="1"/>
    <col min="13572" max="13572" width="28.625" style="1" customWidth="1"/>
    <col min="13573" max="13573" width="8.125" style="1" customWidth="1"/>
    <col min="13574" max="13574" width="7.5" style="1" customWidth="1"/>
    <col min="13575" max="13576" width="14.8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875" style="1" customWidth="1"/>
    <col min="13827" max="13827" width="30.625" style="1" customWidth="1"/>
    <col min="13828" max="13828" width="28.625" style="1" customWidth="1"/>
    <col min="13829" max="13829" width="8.125" style="1" customWidth="1"/>
    <col min="13830" max="13830" width="7.5" style="1" customWidth="1"/>
    <col min="13831" max="13832" width="14.8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875" style="1" customWidth="1"/>
    <col min="14083" max="14083" width="30.625" style="1" customWidth="1"/>
    <col min="14084" max="14084" width="28.625" style="1" customWidth="1"/>
    <col min="14085" max="14085" width="8.125" style="1" customWidth="1"/>
    <col min="14086" max="14086" width="7.5" style="1" customWidth="1"/>
    <col min="14087" max="14088" width="14.8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875" style="1" customWidth="1"/>
    <col min="14339" max="14339" width="30.625" style="1" customWidth="1"/>
    <col min="14340" max="14340" width="28.625" style="1" customWidth="1"/>
    <col min="14341" max="14341" width="8.125" style="1" customWidth="1"/>
    <col min="14342" max="14342" width="7.5" style="1" customWidth="1"/>
    <col min="14343" max="14344" width="14.8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875" style="1" customWidth="1"/>
    <col min="14595" max="14595" width="30.625" style="1" customWidth="1"/>
    <col min="14596" max="14596" width="28.625" style="1" customWidth="1"/>
    <col min="14597" max="14597" width="8.125" style="1" customWidth="1"/>
    <col min="14598" max="14598" width="7.5" style="1" customWidth="1"/>
    <col min="14599" max="14600" width="14.8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875" style="1" customWidth="1"/>
    <col min="14851" max="14851" width="30.625" style="1" customWidth="1"/>
    <col min="14852" max="14852" width="28.625" style="1" customWidth="1"/>
    <col min="14853" max="14853" width="8.125" style="1" customWidth="1"/>
    <col min="14854" max="14854" width="7.5" style="1" customWidth="1"/>
    <col min="14855" max="14856" width="14.8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875" style="1" customWidth="1"/>
    <col min="15107" max="15107" width="30.625" style="1" customWidth="1"/>
    <col min="15108" max="15108" width="28.625" style="1" customWidth="1"/>
    <col min="15109" max="15109" width="8.125" style="1" customWidth="1"/>
    <col min="15110" max="15110" width="7.5" style="1" customWidth="1"/>
    <col min="15111" max="15112" width="14.8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875" style="1" customWidth="1"/>
    <col min="15363" max="15363" width="30.625" style="1" customWidth="1"/>
    <col min="15364" max="15364" width="28.625" style="1" customWidth="1"/>
    <col min="15365" max="15365" width="8.125" style="1" customWidth="1"/>
    <col min="15366" max="15366" width="7.5" style="1" customWidth="1"/>
    <col min="15367" max="15368" width="14.8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875" style="1" customWidth="1"/>
    <col min="15619" max="15619" width="30.625" style="1" customWidth="1"/>
    <col min="15620" max="15620" width="28.625" style="1" customWidth="1"/>
    <col min="15621" max="15621" width="8.125" style="1" customWidth="1"/>
    <col min="15622" max="15622" width="7.5" style="1" customWidth="1"/>
    <col min="15623" max="15624" width="14.8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875" style="1" customWidth="1"/>
    <col min="15875" max="15875" width="30.625" style="1" customWidth="1"/>
    <col min="15876" max="15876" width="28.625" style="1" customWidth="1"/>
    <col min="15877" max="15877" width="8.125" style="1" customWidth="1"/>
    <col min="15878" max="15878" width="7.5" style="1" customWidth="1"/>
    <col min="15879" max="15880" width="14.8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875" style="1" customWidth="1"/>
    <col min="16131" max="16131" width="30.625" style="1" customWidth="1"/>
    <col min="16132" max="16132" width="28.625" style="1" customWidth="1"/>
    <col min="16133" max="16133" width="8.125" style="1" customWidth="1"/>
    <col min="16134" max="16134" width="7.5" style="1" customWidth="1"/>
    <col min="16135" max="16136" width="14.8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5" t="s">
        <v>261</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t="s">
        <v>310</v>
      </c>
      <c r="E20" s="7"/>
      <c r="F20" s="7"/>
      <c r="G20" s="7"/>
      <c r="H20" s="7"/>
      <c r="I20" s="7"/>
      <c r="J20" s="7"/>
      <c r="K20" s="7"/>
    </row>
    <row r="21" spans="1:11" ht="12.75" thickBot="1">
      <c r="C21" s="132" t="s">
        <v>229</v>
      </c>
      <c r="D21" s="133" t="s">
        <v>313</v>
      </c>
    </row>
    <row r="22" spans="1:11" ht="12.75" thickBot="1">
      <c r="C22" s="132" t="s">
        <v>230</v>
      </c>
      <c r="D22" s="133"/>
    </row>
    <row r="23" spans="1:11" ht="12.75" thickBot="1">
      <c r="C23" s="132" t="s">
        <v>231</v>
      </c>
      <c r="D23" s="133" t="s">
        <v>311</v>
      </c>
    </row>
    <row r="24" spans="1:11">
      <c r="D24" s="1" t="s">
        <v>312</v>
      </c>
    </row>
    <row r="31" spans="1:11">
      <c r="C31" s="1" t="s">
        <v>2</v>
      </c>
    </row>
    <row r="36" spans="1:11" ht="30">
      <c r="A36" s="250" t="s">
        <v>237</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 t="str">
        <f>$D$20</f>
        <v xml:space="preserve">University of Colorado </v>
      </c>
      <c r="G42" s="14"/>
      <c r="I42" s="17"/>
      <c r="J42" s="14"/>
      <c r="K42" s="18" t="str">
        <f>$K$3</f>
        <v>Date: October 10,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3">
        <f>'FY16-17 BDB Boulder'!G90+'FY16-17 BDB UCCS'!G90+'FY16-17 BDB Denver'!G90+'FY16-17 BDB Anschutz'!G90</f>
        <v>4834.03</v>
      </c>
      <c r="H47" s="93">
        <f>'FY16-17 BDB Boulder'!H90+'FY16-17 BDB UCCS'!H90+'FY16-17 BDB Denver'!H90+'FY16-17 BDB Anschutz'!H90</f>
        <v>612388216.59000003</v>
      </c>
      <c r="I47" s="93"/>
      <c r="J47" s="93">
        <f>'FY16-17 BDB Boulder'!J90+'FY16-17 BDB UCCS'!J90+'FY16-17 BDB Denver'!J90+'FY16-17 BDB Anschutz'!J90</f>
        <v>5006.8517201761415</v>
      </c>
      <c r="K47" s="93">
        <f>'FY16-17 BDB Boulder'!K90+'FY16-17 BDB UCCS'!K90+'FY16-17 BDB Denver'!K90+'FY16-17 BDB Anschutz'!K90</f>
        <v>631307203.98000002</v>
      </c>
    </row>
    <row r="48" spans="1:11">
      <c r="A48" s="8">
        <v>2</v>
      </c>
      <c r="C48" s="9" t="s">
        <v>16</v>
      </c>
      <c r="D48" s="27" t="s">
        <v>17</v>
      </c>
      <c r="E48" s="8">
        <v>2</v>
      </c>
      <c r="G48" s="93">
        <f>'FY16-17 BDB Boulder'!G91+'FY16-17 BDB UCCS'!G91+'FY16-17 BDB Denver'!G91+'FY16-17 BDB Anschutz'!G91</f>
        <v>110.52</v>
      </c>
      <c r="H48" s="93">
        <f>'FY16-17 BDB Boulder'!H91+'FY16-17 BDB UCCS'!H91+'FY16-17 BDB Denver'!H91+'FY16-17 BDB Anschutz'!H91</f>
        <v>16708585.4</v>
      </c>
      <c r="I48" s="48"/>
      <c r="J48" s="93">
        <f>'FY16-17 BDB Boulder'!J91+'FY16-17 BDB UCCS'!J91+'FY16-17 BDB Denver'!J91+'FY16-17 BDB Anschutz'!J91</f>
        <v>109.52</v>
      </c>
      <c r="K48" s="93">
        <f>'FY16-17 BDB Boulder'!K91+'FY16-17 BDB UCCS'!K91+'FY16-17 BDB Denver'!K91+'FY16-17 BDB Anschutz'!K91</f>
        <v>16694389</v>
      </c>
    </row>
    <row r="49" spans="1:15">
      <c r="A49" s="8">
        <v>3</v>
      </c>
      <c r="C49" s="9" t="s">
        <v>18</v>
      </c>
      <c r="D49" s="27" t="s">
        <v>19</v>
      </c>
      <c r="E49" s="8">
        <v>3</v>
      </c>
      <c r="G49" s="93">
        <f>'FY16-17 BDB Boulder'!G92+'FY16-17 BDB UCCS'!G92+'FY16-17 BDB Denver'!G92+'FY16-17 BDB Anschutz'!G92</f>
        <v>12.46</v>
      </c>
      <c r="H49" s="93">
        <f>'FY16-17 BDB Boulder'!H92+'FY16-17 BDB UCCS'!H92+'FY16-17 BDB Denver'!H92+'FY16-17 BDB Anschutz'!H92</f>
        <v>908000.06</v>
      </c>
      <c r="I49" s="48"/>
      <c r="J49" s="93">
        <f>'FY16-17 BDB Boulder'!J92+'FY16-17 BDB UCCS'!J92+'FY16-17 BDB Denver'!J92+'FY16-17 BDB Anschutz'!J92</f>
        <v>13.433786051874167</v>
      </c>
      <c r="K49" s="93">
        <f>'FY16-17 BDB Boulder'!K92+'FY16-17 BDB UCCS'!K92+'FY16-17 BDB Denver'!K92+'FY16-17 BDB Anschutz'!K92</f>
        <v>931143</v>
      </c>
    </row>
    <row r="50" spans="1:15">
      <c r="A50" s="8">
        <v>4</v>
      </c>
      <c r="C50" s="9" t="s">
        <v>20</v>
      </c>
      <c r="D50" s="27" t="s">
        <v>21</v>
      </c>
      <c r="E50" s="8">
        <v>4</v>
      </c>
      <c r="G50" s="93">
        <f>'FY16-17 BDB Boulder'!G93+'FY16-17 BDB UCCS'!G93+'FY16-17 BDB Denver'!G93+'FY16-17 BDB Anschutz'!G93</f>
        <v>1073.9000000000001</v>
      </c>
      <c r="H50" s="93">
        <f>'FY16-17 BDB Boulder'!H93+'FY16-17 BDB UCCS'!H93+'FY16-17 BDB Denver'!H93+'FY16-17 BDB Anschutz'!H93</f>
        <v>164876461.984</v>
      </c>
      <c r="I50" s="48"/>
      <c r="J50" s="93">
        <f>'FY16-17 BDB Boulder'!J93+'FY16-17 BDB UCCS'!J93+'FY16-17 BDB Denver'!J93+'FY16-17 BDB Anschutz'!J93</f>
        <v>1085.9513600713137</v>
      </c>
      <c r="K50" s="93">
        <f>'FY16-17 BDB Boulder'!K93+'FY16-17 BDB UCCS'!K93+'FY16-17 BDB Denver'!K93+'FY16-17 BDB Anschutz'!K93</f>
        <v>169663136</v>
      </c>
    </row>
    <row r="51" spans="1:15">
      <c r="A51" s="8">
        <v>5</v>
      </c>
      <c r="C51" s="9" t="s">
        <v>22</v>
      </c>
      <c r="D51" s="27" t="s">
        <v>23</v>
      </c>
      <c r="E51" s="8">
        <v>5</v>
      </c>
      <c r="G51" s="93">
        <f>'FY16-17 BDB Boulder'!G94+'FY16-17 BDB UCCS'!G94+'FY16-17 BDB Denver'!G94+'FY16-17 BDB Anschutz'!G94</f>
        <v>475.61</v>
      </c>
      <c r="H51" s="93">
        <f>'FY16-17 BDB Boulder'!H94+'FY16-17 BDB UCCS'!H94+'FY16-17 BDB Denver'!H94+'FY16-17 BDB Anschutz'!H94</f>
        <v>54619252.150000006</v>
      </c>
      <c r="I51" s="48"/>
      <c r="J51" s="93">
        <f>'FY16-17 BDB Boulder'!J94+'FY16-17 BDB UCCS'!J94+'FY16-17 BDB Denver'!J94+'FY16-17 BDB Anschutz'!J94</f>
        <v>488.83705505715233</v>
      </c>
      <c r="K51" s="93">
        <f>'FY16-17 BDB Boulder'!K94+'FY16-17 BDB UCCS'!K94+'FY16-17 BDB Denver'!K94+'FY16-17 BDB Anschutz'!K94</f>
        <v>56512379.899999999</v>
      </c>
    </row>
    <row r="52" spans="1:15">
      <c r="A52" s="8">
        <v>6</v>
      </c>
      <c r="C52" s="9" t="s">
        <v>24</v>
      </c>
      <c r="D52" s="27" t="s">
        <v>25</v>
      </c>
      <c r="E52" s="8">
        <v>6</v>
      </c>
      <c r="G52" s="93">
        <f>'FY16-17 BDB Boulder'!G95+'FY16-17 BDB UCCS'!G95+'FY16-17 BDB Denver'!G95+'FY16-17 BDB Anschutz'!G95</f>
        <v>712.33</v>
      </c>
      <c r="H52" s="93">
        <f>'FY16-17 BDB Boulder'!H95+'FY16-17 BDB UCCS'!H95+'FY16-17 BDB Denver'!H95+'FY16-17 BDB Anschutz'!H95</f>
        <v>127444771.28</v>
      </c>
      <c r="I52" s="48"/>
      <c r="J52" s="93">
        <f>'FY16-17 BDB Boulder'!J95+'FY16-17 BDB UCCS'!J95+'FY16-17 BDB Denver'!J95+'FY16-17 BDB Anschutz'!J95</f>
        <v>735.11250070179142</v>
      </c>
      <c r="K52" s="93">
        <f>'FY16-17 BDB Boulder'!K95+'FY16-17 BDB UCCS'!K95+'FY16-17 BDB Denver'!K95+'FY16-17 BDB Anschutz'!K95</f>
        <v>135379896.44</v>
      </c>
    </row>
    <row r="53" spans="1:15">
      <c r="A53" s="8">
        <v>7</v>
      </c>
      <c r="C53" s="9" t="s">
        <v>26</v>
      </c>
      <c r="D53" s="27" t="s">
        <v>27</v>
      </c>
      <c r="E53" s="8">
        <v>7</v>
      </c>
      <c r="G53" s="93">
        <f>'FY16-17 BDB Boulder'!G96+'FY16-17 BDB UCCS'!G96+'FY16-17 BDB Denver'!G96+'FY16-17 BDB Anschutz'!G96</f>
        <v>770.32999999999993</v>
      </c>
      <c r="H53" s="93">
        <f>'FY16-17 BDB Boulder'!H96+'FY16-17 BDB UCCS'!H96+'FY16-17 BDB Denver'!H96+'FY16-17 BDB Anschutz'!H96</f>
        <v>116869701.25</v>
      </c>
      <c r="I53" s="48"/>
      <c r="J53" s="93">
        <f>'FY16-17 BDB Boulder'!J96+'FY16-17 BDB UCCS'!J96+'FY16-17 BDB Denver'!J96+'FY16-17 BDB Anschutz'!J96</f>
        <v>779.06097637591824</v>
      </c>
      <c r="K53" s="93">
        <f>'FY16-17 BDB Boulder'!K96+'FY16-17 BDB UCCS'!K96+'FY16-17 BDB Denver'!K96+'FY16-17 BDB Anschutz'!K96</f>
        <v>121351343</v>
      </c>
    </row>
    <row r="54" spans="1:15">
      <c r="A54" s="8">
        <v>8</v>
      </c>
      <c r="C54" s="9" t="s">
        <v>28</v>
      </c>
      <c r="D54" s="27" t="s">
        <v>29</v>
      </c>
      <c r="E54" s="8">
        <v>8</v>
      </c>
      <c r="G54" s="93">
        <f>'FY16-17 BDB Boulder'!G97+'FY16-17 BDB UCCS'!G97+'FY16-17 BDB Denver'!G97+'FY16-17 BDB Anschutz'!G97</f>
        <v>0</v>
      </c>
      <c r="H54" s="93">
        <f>'FY16-17 BDB Boulder'!H97+'FY16-17 BDB UCCS'!H97+'FY16-17 BDB Denver'!H97+'FY16-17 BDB Anschutz'!H97</f>
        <v>86401551.99000001</v>
      </c>
      <c r="I54" s="48"/>
      <c r="J54" s="93">
        <f>'FY16-17 BDB Boulder'!J97+'FY16-17 BDB UCCS'!J97+'FY16-17 BDB Denver'!J97+'FY16-17 BDB Anschutz'!J97</f>
        <v>0</v>
      </c>
      <c r="K54" s="93">
        <f>'FY16-17 BDB Boulder'!K97+'FY16-17 BDB UCCS'!K97+'FY16-17 BDB Denver'!K97+'FY16-17 BDB Anschutz'!K97</f>
        <v>94679429</v>
      </c>
    </row>
    <row r="55" spans="1:15">
      <c r="A55" s="8">
        <v>9</v>
      </c>
      <c r="C55" s="9" t="s">
        <v>30</v>
      </c>
      <c r="D55" s="27" t="s">
        <v>31</v>
      </c>
      <c r="E55" s="8">
        <v>9</v>
      </c>
      <c r="G55" s="93">
        <f>'FY16-17 BDB Boulder'!G98+'FY16-17 BDB UCCS'!G98+'FY16-17 BDB Denver'!G98+'FY16-17 BDB Anschutz'!G98</f>
        <v>17.373999999999999</v>
      </c>
      <c r="H55" s="93">
        <f>'FY16-17 BDB Boulder'!H98+'FY16-17 BDB UCCS'!H98+'FY16-17 BDB Denver'!H98+'FY16-17 BDB Anschutz'!H98</f>
        <v>9234082.2199999988</v>
      </c>
      <c r="I55" s="48" t="s">
        <v>38</v>
      </c>
      <c r="J55" s="93">
        <f>'FY16-17 BDB Boulder'!J98+'FY16-17 BDB UCCS'!J98+'FY16-17 BDB Denver'!J98+'FY16-17 BDB Anschutz'!J98</f>
        <v>36.707093530459787</v>
      </c>
      <c r="K55" s="93">
        <f>'FY16-17 BDB Boulder'!K98+'FY16-17 BDB UCCS'!K98+'FY16-17 BDB Denver'!K98+'FY16-17 BDB Anschutz'!K98</f>
        <v>14821603</v>
      </c>
    </row>
    <row r="56" spans="1:15">
      <c r="A56" s="8">
        <v>10</v>
      </c>
      <c r="C56" s="9" t="s">
        <v>32</v>
      </c>
      <c r="D56" s="27" t="s">
        <v>33</v>
      </c>
      <c r="E56" s="8">
        <v>10</v>
      </c>
      <c r="G56" s="93">
        <f>'FY16-17 BDB Boulder'!G99+'FY16-17 BDB UCCS'!G99+'FY16-17 BDB Denver'!G99+'FY16-17 BDB Anschutz'!G99</f>
        <v>0</v>
      </c>
      <c r="H56" s="93">
        <f>'FY16-17 BDB Boulder'!H99+'FY16-17 BDB UCCS'!H99+'FY16-17 BDB Denver'!H99+'FY16-17 BDB Anschutz'!H99</f>
        <v>107493797.79000001</v>
      </c>
      <c r="I56" s="48"/>
      <c r="J56" s="93">
        <f>'FY16-17 BDB Boulder'!J99+'FY16-17 BDB UCCS'!J99+'FY16-17 BDB Denver'!J99+'FY16-17 BDB Anschutz'!J99</f>
        <v>0</v>
      </c>
      <c r="K56" s="93">
        <f>'FY16-17 BDB Boulder'!K99+'FY16-17 BDB UCCS'!K99+'FY16-17 BDB Denver'!K99+'FY16-17 BDB Anschutz'!K99</f>
        <v>114044245</v>
      </c>
    </row>
    <row r="57" spans="1:15">
      <c r="A57" s="8"/>
      <c r="C57" s="9"/>
      <c r="D57" s="27"/>
      <c r="E57" s="8"/>
      <c r="F57" s="19" t="s">
        <v>6</v>
      </c>
      <c r="G57" s="49" t="s">
        <v>6</v>
      </c>
      <c r="H57" s="49" t="s">
        <v>6</v>
      </c>
      <c r="I57" s="49" t="s">
        <v>6</v>
      </c>
      <c r="J57" s="49" t="s">
        <v>6</v>
      </c>
      <c r="K57" s="49" t="s">
        <v>6</v>
      </c>
    </row>
    <row r="58" spans="1:15" ht="15" customHeight="1">
      <c r="A58" s="1">
        <v>11</v>
      </c>
      <c r="C58" s="9" t="s">
        <v>34</v>
      </c>
      <c r="E58" s="1">
        <v>11</v>
      </c>
      <c r="G58" s="93">
        <f>'FY16-17 BDB Boulder'!G101+'FY16-17 BDB UCCS'!G101+'FY16-17 BDB Denver'!G101+'FY16-17 BDB Anschutz'!G101</f>
        <v>8006.5539999999992</v>
      </c>
      <c r="H58" s="93">
        <f>'FY16-17 BDB Boulder'!H101+'FY16-17 BDB UCCS'!H101+'FY16-17 BDB Denver'!H101+'FY16-17 BDB Anschutz'!H101</f>
        <v>1296944420.714</v>
      </c>
      <c r="I58" s="93">
        <f>'FY16-17 BDB Boulder'!I101+'FY16-17 BDB UCCS'!I101+'FY16-17 BDB Denver'!I101+'FY16-17 BDB Anschutz'!I101</f>
        <v>0</v>
      </c>
      <c r="J58" s="93">
        <f>'FY16-17 BDB Boulder'!J101+'FY16-17 BDB UCCS'!J101+'FY16-17 BDB Denver'!J101+'FY16-17 BDB Anschutz'!J101</f>
        <v>8255.4744919646528</v>
      </c>
      <c r="K58" s="93">
        <f>'FY16-17 BDB Boulder'!K101+'FY16-17 BDB UCCS'!K101+'FY16-17 BDB Denver'!K101+'FY16-17 BDB Anschutz'!K101</f>
        <v>1355384768.3200002</v>
      </c>
    </row>
    <row r="59" spans="1:15">
      <c r="A59" s="8"/>
      <c r="E59" s="8"/>
      <c r="F59" s="19" t="s">
        <v>6</v>
      </c>
      <c r="G59" s="49" t="s">
        <v>6</v>
      </c>
      <c r="H59" s="49"/>
      <c r="I59" s="49"/>
      <c r="J59" s="49"/>
      <c r="K59" s="49"/>
    </row>
    <row r="60" spans="1:15">
      <c r="A60" s="8"/>
      <c r="E60" s="8"/>
      <c r="F60" s="19"/>
      <c r="G60" s="228"/>
      <c r="H60" s="49"/>
      <c r="I60" s="49"/>
      <c r="J60" s="228"/>
      <c r="K60" s="49"/>
    </row>
    <row r="61" spans="1:15">
      <c r="A61" s="1">
        <v>12</v>
      </c>
      <c r="C61" s="9" t="s">
        <v>35</v>
      </c>
      <c r="E61" s="1">
        <v>12</v>
      </c>
      <c r="G61" s="93"/>
      <c r="H61" s="93"/>
      <c r="I61" s="48"/>
      <c r="J61" s="93"/>
      <c r="K61" s="93"/>
    </row>
    <row r="62" spans="1:15">
      <c r="A62" s="8">
        <v>13</v>
      </c>
      <c r="C62" s="9" t="s">
        <v>36</v>
      </c>
      <c r="D62" s="27" t="s">
        <v>37</v>
      </c>
      <c r="E62" s="8">
        <v>13</v>
      </c>
      <c r="G62" s="48"/>
      <c r="H62" s="48">
        <v>0</v>
      </c>
      <c r="I62" s="48"/>
      <c r="J62" s="48"/>
      <c r="K62" s="48">
        <v>0</v>
      </c>
      <c r="O62" s="1" t="s">
        <v>38</v>
      </c>
    </row>
    <row r="63" spans="1:15">
      <c r="A63" s="8">
        <v>14</v>
      </c>
      <c r="C63" s="9" t="s">
        <v>39</v>
      </c>
      <c r="D63" s="27" t="s">
        <v>40</v>
      </c>
      <c r="E63" s="8">
        <v>14</v>
      </c>
      <c r="G63" s="48"/>
      <c r="H63" s="48">
        <f>'FY16-17 BDB Boulder'!H106+'FY16-17 BDB UCCS'!H106+'FY16-17 BDB Denver'!H106+'FY16-17 BDB Anschutz'!H106</f>
        <v>121440331</v>
      </c>
      <c r="I63" s="48">
        <f>'FY16-17 BDB Boulder'!I106+'FY16-17 BDB UCCS'!I106+'FY16-17 BDB Denver'!I106+'FY16-17 BDB Anschutz'!I106</f>
        <v>0</v>
      </c>
      <c r="J63" s="48">
        <f>'FY16-17 BDB Boulder'!J106+'FY16-17 BDB UCCS'!J106+'FY16-17 BDB Denver'!J106+'FY16-17 BDB Anschutz'!J106</f>
        <v>0</v>
      </c>
      <c r="K63" s="48">
        <f>'FY16-17 BDB Boulder'!K106+'FY16-17 BDB UCCS'!K106+'FY16-17 BDB Denver'!K106+'FY16-17 BDB Anschutz'!K106</f>
        <v>124180146</v>
      </c>
    </row>
    <row r="64" spans="1:15">
      <c r="A64" s="8">
        <v>15</v>
      </c>
      <c r="C64" s="9" t="s">
        <v>41</v>
      </c>
      <c r="D64" s="27"/>
      <c r="E64" s="8">
        <v>15</v>
      </c>
      <c r="G64" s="229">
        <f>'FY16-17 BDB Boulder'!G107+'FY16-17 BDB UCCS'!G107+'FY16-17 BDB Denver'!G107+'FY16-17 BDB Anschutz'!G107</f>
        <v>28077.176888888891</v>
      </c>
      <c r="H64" s="48">
        <f>'FY16-17 BDB Boulder'!H107+'FY16-17 BDB UCCS'!H107+'FY16-17 BDB Denver'!H107+'FY16-17 BDB Anschutz'!H107</f>
        <v>63175336.25</v>
      </c>
      <c r="I64" s="48">
        <f>'FY16-17 BDB Boulder'!I107+'FY16-17 BDB UCCS'!I107+'FY16-17 BDB Denver'!I107+'FY16-17 BDB Anschutz'!I107</f>
        <v>0</v>
      </c>
      <c r="J64" s="48">
        <f>'FY16-17 BDB Boulder'!J107+'FY16-17 BDB UCCS'!J107+'FY16-17 BDB Denver'!J107+'FY16-17 BDB Anschutz'!J107</f>
        <v>27712.194444444442</v>
      </c>
      <c r="K64" s="48">
        <f>'FY16-17 BDB Boulder'!K107+'FY16-17 BDB UCCS'!K107+'FY16-17 BDB Denver'!K107+'FY16-17 BDB Anschutz'!K107</f>
        <v>62352540</v>
      </c>
    </row>
    <row r="65" spans="1:254">
      <c r="A65" s="8">
        <v>16</v>
      </c>
      <c r="C65" s="9" t="s">
        <v>42</v>
      </c>
      <c r="D65" s="27"/>
      <c r="E65" s="8">
        <v>16</v>
      </c>
      <c r="G65" s="48"/>
      <c r="H65" s="48">
        <f>'FY16-17 BDB Boulder'!H108+'FY16-17 BDB UCCS'!H108+'FY16-17 BDB Denver'!H108+'FY16-17 BDB Anschutz'!H108</f>
        <v>305070541.45999998</v>
      </c>
      <c r="I65" s="48">
        <f>'FY16-17 BDB Boulder'!I108+'FY16-17 BDB UCCS'!I108+'FY16-17 BDB Denver'!I108+'FY16-17 BDB Anschutz'!I108</f>
        <v>0</v>
      </c>
      <c r="J65" s="48">
        <f>'FY16-17 BDB Boulder'!J108+'FY16-17 BDB UCCS'!J108+'FY16-17 BDB Denver'!J108+'FY16-17 BDB Anschutz'!J108</f>
        <v>0</v>
      </c>
      <c r="K65" s="48">
        <f>'FY16-17 BDB Boulder'!K108+'FY16-17 BDB UCCS'!K108+'FY16-17 BDB Denver'!K108+'FY16-17 BDB Anschutz'!K108</f>
        <v>319237906</v>
      </c>
    </row>
    <row r="66" spans="1:254">
      <c r="A66" s="27">
        <v>17</v>
      </c>
      <c r="B66" s="27"/>
      <c r="C66" s="31" t="s">
        <v>43</v>
      </c>
      <c r="D66" s="27"/>
      <c r="E66" s="27">
        <v>17</v>
      </c>
      <c r="F66" s="27"/>
      <c r="G66" s="93"/>
      <c r="H66" s="48">
        <f>'FY16-17 BDB Boulder'!H109+'FY16-17 BDB UCCS'!H109+'FY16-17 BDB Denver'!H109+'FY16-17 BDB Anschutz'!H109</f>
        <v>368245877.70999998</v>
      </c>
      <c r="I66" s="48">
        <f>'FY16-17 BDB Boulder'!I109+'FY16-17 BDB UCCS'!I109+'FY16-17 BDB Denver'!I109+'FY16-17 BDB Anschutz'!I109</f>
        <v>0</v>
      </c>
      <c r="J66" s="48">
        <f>'FY16-17 BDB Boulder'!J109+'FY16-17 BDB UCCS'!J109+'FY16-17 BDB Denver'!J109+'FY16-17 BDB Anschutz'!J109</f>
        <v>0</v>
      </c>
      <c r="K66" s="48">
        <f>'FY16-17 BDB Boulder'!K109+'FY16-17 BDB UCCS'!K109+'FY16-17 BDB Denver'!K109+'FY16-17 BDB Anschutz'!K109</f>
        <v>381590446</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48"/>
      <c r="H67" s="48">
        <f>'FY16-17 BDB Boulder'!H110+'FY16-17 BDB UCCS'!H110+'FY16-17 BDB Denver'!H110+'FY16-17 BDB Anschutz'!H110</f>
        <v>123021106.66</v>
      </c>
      <c r="I67" s="48">
        <f>'FY16-17 BDB Boulder'!I110+'FY16-17 BDB UCCS'!I110+'FY16-17 BDB Denver'!I110+'FY16-17 BDB Anschutz'!I110</f>
        <v>0</v>
      </c>
      <c r="J67" s="48">
        <f>'FY16-17 BDB Boulder'!J110+'FY16-17 BDB UCCS'!J110+'FY16-17 BDB Denver'!J110+'FY16-17 BDB Anschutz'!J110</f>
        <v>0</v>
      </c>
      <c r="K67" s="48">
        <f>'FY16-17 BDB Boulder'!K110+'FY16-17 BDB UCCS'!K110+'FY16-17 BDB Denver'!K110+'FY16-17 BDB Anschutz'!K110</f>
        <v>127789666</v>
      </c>
    </row>
    <row r="68" spans="1:254">
      <c r="A68" s="8">
        <v>19</v>
      </c>
      <c r="C68" s="9" t="s">
        <v>45</v>
      </c>
      <c r="D68" s="27"/>
      <c r="E68" s="8">
        <v>19</v>
      </c>
      <c r="G68" s="48"/>
      <c r="H68" s="48">
        <f>'FY16-17 BDB Boulder'!H111+'FY16-17 BDB UCCS'!H111+'FY16-17 BDB Denver'!H111+'FY16-17 BDB Anschutz'!H111</f>
        <v>460536016.07999998</v>
      </c>
      <c r="I68" s="48">
        <f>'FY16-17 BDB Boulder'!I111+'FY16-17 BDB UCCS'!I111+'FY16-17 BDB Denver'!I111+'FY16-17 BDB Anschutz'!I111</f>
        <v>0</v>
      </c>
      <c r="J68" s="48">
        <f>'FY16-17 BDB Boulder'!J111+'FY16-17 BDB UCCS'!J111+'FY16-17 BDB Denver'!J111+'FY16-17 BDB Anschutz'!J111</f>
        <v>0</v>
      </c>
      <c r="K68" s="48">
        <f>'FY16-17 BDB Boulder'!K111+'FY16-17 BDB UCCS'!K111+'FY16-17 BDB Denver'!K111+'FY16-17 BDB Anschutz'!K111</f>
        <v>491783290</v>
      </c>
    </row>
    <row r="69" spans="1:254">
      <c r="A69" s="8">
        <v>20</v>
      </c>
      <c r="C69" s="9" t="s">
        <v>46</v>
      </c>
      <c r="D69" s="27"/>
      <c r="E69" s="8">
        <v>20</v>
      </c>
      <c r="G69" s="48"/>
      <c r="H69" s="48">
        <f>'FY16-17 BDB Boulder'!H112+'FY16-17 BDB UCCS'!H112+'FY16-17 BDB Denver'!H112+'FY16-17 BDB Anschutz'!H112</f>
        <v>951803000.45000005</v>
      </c>
      <c r="I69" s="48">
        <f>'FY16-17 BDB Boulder'!I112+'FY16-17 BDB UCCS'!I112+'FY16-17 BDB Denver'!I112+'FY16-17 BDB Anschutz'!I112</f>
        <v>0</v>
      </c>
      <c r="J69" s="48">
        <f>'FY16-17 BDB Boulder'!J112+'FY16-17 BDB UCCS'!J112+'FY16-17 BDB Denver'!J112+'FY16-17 BDB Anschutz'!J112</f>
        <v>0</v>
      </c>
      <c r="K69" s="48">
        <f>'FY16-17 BDB Boulder'!K112+'FY16-17 BDB UCCS'!K112+'FY16-17 BDB Denver'!K112+'FY16-17 BDB Anschutz'!K112</f>
        <v>1001163402</v>
      </c>
    </row>
    <row r="70" spans="1:254">
      <c r="A70" s="27">
        <v>21</v>
      </c>
      <c r="C70" s="9" t="s">
        <v>47</v>
      </c>
      <c r="D70" s="27"/>
      <c r="E70" s="8">
        <v>21</v>
      </c>
      <c r="G70" s="48"/>
      <c r="H70" s="48">
        <f>'FY16-17 BDB Boulder'!H113+'FY16-17 BDB UCCS'!H113+'FY16-17 BDB Denver'!H113+'FY16-17 BDB Anschutz'!H113</f>
        <v>12428440</v>
      </c>
      <c r="I70" s="48">
        <f>'FY16-17 BDB Boulder'!I113+'FY16-17 BDB UCCS'!I113+'FY16-17 BDB Denver'!I113+'FY16-17 BDB Anschutz'!I113</f>
        <v>0</v>
      </c>
      <c r="J70" s="48">
        <f>'FY16-17 BDB Boulder'!J113+'FY16-17 BDB UCCS'!J113+'FY16-17 BDB Denver'!J113+'FY16-17 BDB Anschutz'!J113</f>
        <v>0</v>
      </c>
      <c r="K70" s="48">
        <f>'FY16-17 BDB Boulder'!K113+'FY16-17 BDB UCCS'!K113+'FY16-17 BDB Denver'!K113+'FY16-17 BDB Anschutz'!K113</f>
        <v>15325373</v>
      </c>
    </row>
    <row r="71" spans="1:254">
      <c r="A71" s="27">
        <v>22</v>
      </c>
      <c r="C71" s="9"/>
      <c r="D71" s="27"/>
      <c r="E71" s="8">
        <v>22</v>
      </c>
      <c r="G71" s="48"/>
      <c r="H71" s="48">
        <f>'FY16-17 BDB Boulder'!H114+'FY16-17 BDB UCCS'!H114+'FY16-17 BDB Denver'!H114+'FY16-17 BDB Anschutz'!H114</f>
        <v>0</v>
      </c>
      <c r="I71" s="48">
        <f>'FY16-17 BDB Boulder'!I114+'FY16-17 BDB UCCS'!I114+'FY16-17 BDB Denver'!I114+'FY16-17 BDB Anschutz'!I114</f>
        <v>0</v>
      </c>
      <c r="J71" s="48">
        <f>'FY16-17 BDB Boulder'!J114+'FY16-17 BDB UCCS'!J114+'FY16-17 BDB Denver'!J114+'FY16-17 BDB Anschutz'!J114</f>
        <v>0</v>
      </c>
      <c r="K71" s="48">
        <f>'FY16-17 BDB Boulder'!K114+'FY16-17 BDB UCCS'!K114+'FY16-17 BDB Denver'!K114+'FY16-17 BDB Anschutz'!K114</f>
        <v>0</v>
      </c>
    </row>
    <row r="72" spans="1:254">
      <c r="A72" s="8">
        <v>23</v>
      </c>
      <c r="C72" s="32"/>
      <c r="E72" s="8">
        <v>23</v>
      </c>
      <c r="F72" s="19" t="s">
        <v>6</v>
      </c>
      <c r="G72" s="49"/>
      <c r="H72" s="49"/>
      <c r="I72" s="49"/>
      <c r="J72" s="49"/>
      <c r="K72" s="49"/>
    </row>
    <row r="73" spans="1:254">
      <c r="A73" s="8">
        <v>24</v>
      </c>
      <c r="C73" s="32"/>
      <c r="D73" s="9"/>
      <c r="E73" s="8">
        <v>24</v>
      </c>
      <c r="G73" s="230"/>
      <c r="H73" s="48">
        <f>'FY16-17 BDB Boulder'!H116+'FY16-17 BDB UCCS'!H116+'FY16-17 BDB Denver'!H116+'FY16-17 BDB Anschutz'!H116</f>
        <v>0</v>
      </c>
      <c r="I73" s="48">
        <f>'FY16-17 BDB Boulder'!I116+'FY16-17 BDB UCCS'!I116+'FY16-17 BDB Denver'!I116+'FY16-17 BDB Anschutz'!I116</f>
        <v>0</v>
      </c>
      <c r="J73" s="48">
        <f>'FY16-17 BDB Boulder'!J116+'FY16-17 BDB UCCS'!J116+'FY16-17 BDB Denver'!J116+'FY16-17 BDB Anschutz'!J116</f>
        <v>0</v>
      </c>
      <c r="K73" s="48">
        <f>'FY16-17 BDB Boulder'!K116+'FY16-17 BDB UCCS'!K116+'FY16-17 BDB Denver'!K116+'FY16-17 BDB Anschutz'!K116</f>
        <v>0</v>
      </c>
    </row>
    <row r="74" spans="1:254">
      <c r="A74" s="8">
        <v>25</v>
      </c>
      <c r="C74" s="9" t="s">
        <v>239</v>
      </c>
      <c r="D74" s="27"/>
      <c r="E74" s="8">
        <v>25</v>
      </c>
      <c r="G74" s="48"/>
      <c r="H74" s="48">
        <f>'FY16-17 BDB Boulder'!H117+'FY16-17 BDB UCCS'!H117+'FY16-17 BDB Denver'!H117+'FY16-17 BDB Anschutz'!H117</f>
        <v>211272649.16999999</v>
      </c>
      <c r="I74" s="48">
        <f>'FY16-17 BDB Boulder'!I117+'FY16-17 BDB UCCS'!I117+'FY16-17 BDB Denver'!I117+'FY16-17 BDB Anschutz'!I117</f>
        <v>0</v>
      </c>
      <c r="J74" s="48">
        <f>'FY16-17 BDB Boulder'!J117+'FY16-17 BDB UCCS'!J117+'FY16-17 BDB Denver'!J117+'FY16-17 BDB Anschutz'!J117</f>
        <v>0</v>
      </c>
      <c r="K74" s="48">
        <f>'FY16-17 BDB Boulder'!K117+'FY16-17 BDB UCCS'!K117+'FY16-17 BDB Denver'!K117+'FY16-17 BDB Anschutz'!K117</f>
        <v>214715847.47999999</v>
      </c>
    </row>
    <row r="75" spans="1:254">
      <c r="A75" s="1">
        <v>26</v>
      </c>
      <c r="E75" s="1">
        <v>26</v>
      </c>
      <c r="F75" s="19" t="s">
        <v>6</v>
      </c>
      <c r="G75" s="49"/>
      <c r="H75" s="49"/>
      <c r="I75" s="49"/>
      <c r="J75" s="49"/>
      <c r="K75" s="49"/>
    </row>
    <row r="76" spans="1:254" ht="15" customHeight="1">
      <c r="A76" s="8">
        <v>27</v>
      </c>
      <c r="C76" s="9" t="s">
        <v>48</v>
      </c>
      <c r="E76" s="8">
        <v>27</v>
      </c>
      <c r="F76" s="17"/>
      <c r="G76" s="93"/>
      <c r="H76" s="93">
        <f>'FY16-17 BDB Boulder'!H119+'FY16-17 BDB UCCS'!H119+'FY16-17 BDB Denver'!H119+'FY16-17 BDB Anschutz'!H119</f>
        <v>1296944420.6199999</v>
      </c>
      <c r="I76" s="93"/>
      <c r="J76" s="93"/>
      <c r="K76" s="93">
        <f>'FY16-17 BDB Boulder'!K119+'FY16-17 BDB UCCS'!K119+'FY16-17 BDB Denver'!K119+'FY16-17 BDB Anschutz'!K119</f>
        <v>1355384768.48</v>
      </c>
    </row>
    <row r="77" spans="1:254">
      <c r="F77" s="19"/>
      <c r="G77" s="49"/>
      <c r="H77" s="49"/>
      <c r="I77" s="49"/>
      <c r="J77" s="49"/>
      <c r="K77" s="49"/>
    </row>
    <row r="78" spans="1:254" ht="14.25">
      <c r="F78"/>
      <c r="G78"/>
      <c r="H78"/>
      <c r="I78"/>
      <c r="J78"/>
      <c r="K78"/>
    </row>
    <row r="79" spans="1:254" ht="30.75" customHeight="1">
      <c r="A79" s="33"/>
      <c r="B79" s="33"/>
      <c r="C79" s="243" t="s">
        <v>233</v>
      </c>
      <c r="D79" s="243"/>
      <c r="E79" s="243"/>
      <c r="F79" s="243"/>
      <c r="G79" s="243"/>
      <c r="H79" s="243"/>
      <c r="I79" s="243"/>
      <c r="J79" s="243"/>
      <c r="K79" s="34"/>
    </row>
    <row r="80" spans="1:254">
      <c r="D80" s="27"/>
      <c r="F80" s="19"/>
      <c r="G80" s="20"/>
      <c r="I80" s="28"/>
      <c r="J80" s="20"/>
      <c r="K80" s="21"/>
    </row>
    <row r="81" spans="1:11">
      <c r="C81" s="1" t="s">
        <v>49</v>
      </c>
      <c r="D81" s="27"/>
      <c r="F81" s="19"/>
      <c r="G81" s="20"/>
      <c r="I81" s="28"/>
      <c r="J81" s="20"/>
      <c r="K81" s="21"/>
    </row>
    <row r="82" spans="1:11">
      <c r="A82" s="8"/>
      <c r="C82" s="9"/>
      <c r="E82" s="8"/>
      <c r="F82" s="10"/>
      <c r="G82" s="11"/>
      <c r="H82" s="12"/>
      <c r="I82" s="10"/>
      <c r="J82" s="11"/>
      <c r="K82" s="12"/>
    </row>
    <row r="83" spans="1:11">
      <c r="E83" s="35"/>
    </row>
    <row r="84" spans="1:11">
      <c r="A84" s="36" t="s">
        <v>234</v>
      </c>
    </row>
    <row r="85" spans="1:11">
      <c r="A85" s="16" t="e">
        <f>#REF!</f>
        <v>#REF!</v>
      </c>
      <c r="B85" s="36"/>
      <c r="C85" s="36"/>
      <c r="D85" s="36"/>
      <c r="E85" s="37"/>
      <c r="F85" s="36"/>
      <c r="G85" s="38"/>
      <c r="H85" s="39"/>
      <c r="I85" s="36"/>
      <c r="J85" s="38"/>
      <c r="K85" s="15" t="s">
        <v>50</v>
      </c>
    </row>
    <row r="86" spans="1:11" ht="14.25">
      <c r="A86" s="244" t="s">
        <v>249</v>
      </c>
      <c r="B86" s="244"/>
      <c r="C86" s="244"/>
      <c r="D86" s="244"/>
      <c r="E86" s="244"/>
      <c r="F86" s="244"/>
      <c r="G86" s="244"/>
      <c r="H86" s="244"/>
      <c r="I86" s="244"/>
      <c r="J86" s="244"/>
      <c r="K86" s="244"/>
    </row>
    <row r="87" spans="1:11">
      <c r="A87" s="16" t="str">
        <f>$A$42</f>
        <v xml:space="preserve">NAME: </v>
      </c>
      <c r="C87" s="1" t="str">
        <f>$D$20</f>
        <v xml:space="preserve">University of Colorado </v>
      </c>
      <c r="H87" s="40"/>
      <c r="J87" s="14"/>
      <c r="K87" s="18" t="str">
        <f>$K$3</f>
        <v>Date: October 10, 2016</v>
      </c>
    </row>
    <row r="88" spans="1:11">
      <c r="A88" s="19" t="s">
        <v>6</v>
      </c>
      <c r="B88" s="19" t="s">
        <v>6</v>
      </c>
      <c r="C88" s="19" t="s">
        <v>6</v>
      </c>
      <c r="D88" s="19" t="s">
        <v>6</v>
      </c>
      <c r="E88" s="19" t="s">
        <v>6</v>
      </c>
      <c r="F88" s="19" t="s">
        <v>6</v>
      </c>
      <c r="G88" s="20" t="s">
        <v>6</v>
      </c>
      <c r="H88" s="21" t="s">
        <v>6</v>
      </c>
      <c r="I88" s="19" t="s">
        <v>6</v>
      </c>
      <c r="J88" s="20" t="s">
        <v>6</v>
      </c>
      <c r="K88" s="21" t="s">
        <v>6</v>
      </c>
    </row>
    <row r="89" spans="1:11">
      <c r="A89" s="22" t="s">
        <v>7</v>
      </c>
      <c r="E89" s="22" t="s">
        <v>7</v>
      </c>
      <c r="F89" s="23"/>
      <c r="G89" s="24"/>
      <c r="H89" s="25" t="str">
        <f>H44</f>
        <v>2015-16</v>
      </c>
      <c r="I89" s="23"/>
      <c r="J89" s="24"/>
      <c r="K89" s="25" t="str">
        <f>K44</f>
        <v>2016-17</v>
      </c>
    </row>
    <row r="90" spans="1:11">
      <c r="A90" s="22" t="s">
        <v>9</v>
      </c>
      <c r="C90" s="26" t="s">
        <v>51</v>
      </c>
      <c r="E90" s="22" t="s">
        <v>9</v>
      </c>
      <c r="F90" s="23"/>
      <c r="G90" s="24"/>
      <c r="H90" s="25" t="s">
        <v>12</v>
      </c>
      <c r="I90" s="23"/>
      <c r="J90" s="24"/>
      <c r="K90" s="25" t="s">
        <v>13</v>
      </c>
    </row>
    <row r="91" spans="1:11">
      <c r="A91" s="19" t="s">
        <v>6</v>
      </c>
      <c r="B91" s="19" t="s">
        <v>6</v>
      </c>
      <c r="C91" s="19" t="s">
        <v>6</v>
      </c>
      <c r="D91" s="19" t="s">
        <v>6</v>
      </c>
      <c r="E91" s="19" t="s">
        <v>6</v>
      </c>
      <c r="F91" s="19" t="s">
        <v>6</v>
      </c>
      <c r="G91" s="20" t="s">
        <v>6</v>
      </c>
      <c r="H91" s="21" t="s">
        <v>6</v>
      </c>
      <c r="I91" s="19" t="s">
        <v>6</v>
      </c>
      <c r="J91" s="20" t="s">
        <v>6</v>
      </c>
      <c r="K91" s="21" t="s">
        <v>6</v>
      </c>
    </row>
    <row r="92" spans="1:11">
      <c r="A92" s="1">
        <v>1</v>
      </c>
      <c r="C92" s="1" t="s">
        <v>52</v>
      </c>
      <c r="E92" s="1">
        <v>1</v>
      </c>
    </row>
    <row r="93" spans="1:11" ht="33.75" customHeight="1">
      <c r="A93" s="41">
        <v>2</v>
      </c>
      <c r="C93" s="245" t="s">
        <v>66</v>
      </c>
      <c r="D93" s="245"/>
      <c r="E93" s="41">
        <v>2</v>
      </c>
      <c r="G93" s="94"/>
      <c r="H93" s="139">
        <v>0</v>
      </c>
      <c r="I93" s="95"/>
      <c r="J93" s="95"/>
      <c r="K93" s="139">
        <v>0</v>
      </c>
    </row>
    <row r="94" spans="1:11" ht="15.75" customHeight="1">
      <c r="A94" s="1">
        <v>3</v>
      </c>
      <c r="C94" s="1" t="s">
        <v>53</v>
      </c>
      <c r="E94" s="1">
        <v>3</v>
      </c>
      <c r="G94" s="94"/>
      <c r="H94" s="140">
        <v>0</v>
      </c>
      <c r="I94" s="94"/>
      <c r="J94" s="94"/>
      <c r="K94" s="140">
        <v>0</v>
      </c>
    </row>
    <row r="95" spans="1:11">
      <c r="A95" s="1">
        <v>4</v>
      </c>
      <c r="C95" s="1" t="s">
        <v>54</v>
      </c>
      <c r="E95" s="1">
        <v>4</v>
      </c>
      <c r="G95" s="94"/>
      <c r="H95" s="140">
        <f>H63-H97</f>
        <v>58701097</v>
      </c>
      <c r="I95" s="94"/>
      <c r="J95" s="94"/>
      <c r="K95" s="140">
        <f>K63-K97</f>
        <v>61558225</v>
      </c>
    </row>
    <row r="96" spans="1:11">
      <c r="A96" s="1">
        <v>5</v>
      </c>
      <c r="C96" s="1" t="s">
        <v>55</v>
      </c>
      <c r="E96" s="1">
        <v>5</v>
      </c>
      <c r="G96" s="94"/>
      <c r="H96" s="140">
        <v>0</v>
      </c>
      <c r="I96" s="94"/>
      <c r="J96" s="94"/>
      <c r="K96" s="140">
        <v>0</v>
      </c>
    </row>
    <row r="97" spans="1:11" ht="47.25" customHeight="1">
      <c r="A97" s="41">
        <v>6</v>
      </c>
      <c r="C97" s="245" t="s">
        <v>56</v>
      </c>
      <c r="D97" s="245"/>
      <c r="E97" s="41">
        <v>6</v>
      </c>
      <c r="G97" s="94"/>
      <c r="H97" s="139">
        <f>'FY16-17 BDB Anschutz'!H106</f>
        <v>62739234</v>
      </c>
      <c r="I97" s="95"/>
      <c r="J97" s="95"/>
      <c r="K97" s="139">
        <f>'FY16-17 BDB Anschutz'!K106</f>
        <v>62621921</v>
      </c>
    </row>
    <row r="98" spans="1:11">
      <c r="A98" s="1">
        <v>7</v>
      </c>
      <c r="E98" s="1">
        <v>7</v>
      </c>
      <c r="G98" s="94"/>
      <c r="H98" s="94"/>
      <c r="I98" s="94"/>
      <c r="J98" s="94"/>
      <c r="K98" s="94"/>
    </row>
    <row r="99" spans="1:11">
      <c r="A99" s="1">
        <v>8</v>
      </c>
      <c r="E99" s="1">
        <v>8</v>
      </c>
      <c r="G99" s="94"/>
      <c r="H99" s="94"/>
      <c r="I99" s="94"/>
      <c r="J99" s="94"/>
      <c r="K99" s="94"/>
    </row>
    <row r="100" spans="1:11">
      <c r="A100" s="1">
        <v>9</v>
      </c>
      <c r="E100" s="1">
        <v>9</v>
      </c>
      <c r="G100" s="94"/>
      <c r="H100" s="94"/>
      <c r="I100" s="94"/>
      <c r="J100" s="94"/>
      <c r="K100" s="94"/>
    </row>
    <row r="101" spans="1:11">
      <c r="A101" s="1">
        <v>10</v>
      </c>
      <c r="E101" s="1">
        <v>10</v>
      </c>
      <c r="G101" s="94"/>
      <c r="H101" s="94"/>
      <c r="I101" s="94"/>
      <c r="J101" s="94"/>
      <c r="K101" s="94"/>
    </row>
    <row r="102" spans="1:11">
      <c r="A102" s="1">
        <v>11</v>
      </c>
      <c r="E102" s="1">
        <v>11</v>
      </c>
      <c r="G102" s="94"/>
      <c r="H102" s="94"/>
      <c r="I102" s="94"/>
      <c r="J102" s="94"/>
      <c r="K102" s="94"/>
    </row>
    <row r="103" spans="1:11">
      <c r="A103" s="1">
        <v>12</v>
      </c>
      <c r="C103" s="1" t="s">
        <v>57</v>
      </c>
      <c r="E103" s="1">
        <v>12</v>
      </c>
      <c r="G103" s="94"/>
      <c r="H103" s="94">
        <f>SUM(H93:H102)</f>
        <v>121440331</v>
      </c>
      <c r="I103" s="94"/>
      <c r="J103" s="94"/>
      <c r="K103" s="94">
        <f>SUM(K93:K102)</f>
        <v>124180146</v>
      </c>
    </row>
    <row r="104" spans="1:11">
      <c r="E104" s="35"/>
    </row>
    <row r="105" spans="1:11">
      <c r="E105" s="35"/>
    </row>
    <row r="106" spans="1:11">
      <c r="E106" s="35"/>
      <c r="H106" s="3">
        <f>H103+H64</f>
        <v>184615667.25</v>
      </c>
      <c r="K106" s="3">
        <f>K103+K64</f>
        <v>186532686</v>
      </c>
    </row>
    <row r="107" spans="1:11">
      <c r="E107" s="35"/>
    </row>
    <row r="108" spans="1:11">
      <c r="E108" s="35"/>
    </row>
    <row r="109" spans="1:11">
      <c r="E109" s="35"/>
    </row>
    <row r="110" spans="1:11">
      <c r="E110" s="35"/>
    </row>
    <row r="112" spans="1:11">
      <c r="D112" s="42"/>
      <c r="F112" s="42"/>
      <c r="G112" s="43"/>
      <c r="H112" s="44"/>
    </row>
    <row r="113" spans="2:6">
      <c r="E113" s="35"/>
    </row>
    <row r="114" spans="2:6">
      <c r="E114" s="35"/>
    </row>
    <row r="115" spans="2:6">
      <c r="E115" s="35"/>
    </row>
    <row r="116" spans="2:6" ht="13.5">
      <c r="C116" s="1" t="s">
        <v>256</v>
      </c>
      <c r="E116" s="35"/>
    </row>
    <row r="117" spans="2:6">
      <c r="E117" s="35"/>
    </row>
    <row r="118" spans="2:6" ht="12.75">
      <c r="B118" s="45"/>
      <c r="C118" s="46"/>
      <c r="D118" s="47"/>
      <c r="E118" s="47"/>
      <c r="F118" s="47"/>
    </row>
    <row r="119" spans="2:6" ht="12.75">
      <c r="B119" s="45"/>
      <c r="C119" s="46"/>
      <c r="D119" s="47"/>
      <c r="E119" s="47"/>
      <c r="F119" s="47"/>
    </row>
    <row r="120" spans="2:6">
      <c r="E120" s="35"/>
    </row>
    <row r="121" spans="2:6">
      <c r="E121" s="35"/>
    </row>
    <row r="122" spans="2:6">
      <c r="E122" s="35"/>
    </row>
    <row r="123" spans="2:6">
      <c r="E123" s="35"/>
    </row>
    <row r="124" spans="2:6">
      <c r="E124" s="35"/>
    </row>
    <row r="125" spans="2:6">
      <c r="E125" s="35"/>
    </row>
    <row r="126" spans="2:6">
      <c r="E126" s="35"/>
    </row>
    <row r="127" spans="2:6">
      <c r="E127" s="35"/>
    </row>
    <row r="128" spans="2:6">
      <c r="E128" s="35"/>
    </row>
    <row r="129" spans="4:11">
      <c r="E129" s="35"/>
    </row>
    <row r="130" spans="4:11">
      <c r="E130" s="35"/>
    </row>
    <row r="131" spans="4:11">
      <c r="D131" s="9"/>
      <c r="G131" s="14"/>
      <c r="H131" s="40"/>
      <c r="I131" s="61"/>
      <c r="J131" s="14"/>
      <c r="K131" s="40"/>
    </row>
    <row r="132" spans="4:11">
      <c r="D132" s="9"/>
      <c r="G132" s="14"/>
      <c r="H132" s="40"/>
      <c r="I132" s="61"/>
      <c r="J132" s="14"/>
      <c r="K132" s="40"/>
    </row>
    <row r="133" spans="4:11">
      <c r="D133" s="9"/>
      <c r="G133" s="14"/>
      <c r="H133" s="40"/>
      <c r="I133" s="61"/>
      <c r="J133" s="14"/>
      <c r="K133" s="40"/>
    </row>
    <row r="134" spans="4:11">
      <c r="D134" s="9"/>
      <c r="G134" s="14"/>
      <c r="H134" s="40"/>
      <c r="I134" s="61"/>
      <c r="J134" s="14"/>
      <c r="K134" s="40"/>
    </row>
    <row r="135" spans="4:11">
      <c r="D135" s="9"/>
      <c r="G135" s="14"/>
      <c r="H135" s="40"/>
      <c r="I135" s="61"/>
      <c r="J135" s="14"/>
      <c r="K135" s="40"/>
    </row>
    <row r="136" spans="4:11">
      <c r="D136" s="9"/>
      <c r="G136" s="14"/>
      <c r="H136" s="40"/>
      <c r="I136" s="61"/>
      <c r="J136" s="14"/>
      <c r="K136" s="40"/>
    </row>
    <row r="137" spans="4:11">
      <c r="D137" s="9"/>
      <c r="G137" s="14"/>
      <c r="H137" s="40"/>
      <c r="I137" s="61"/>
      <c r="J137" s="14"/>
      <c r="K137" s="40"/>
    </row>
    <row r="138" spans="4:11">
      <c r="D138" s="9"/>
      <c r="G138" s="14"/>
      <c r="H138" s="40"/>
      <c r="I138" s="61"/>
      <c r="J138" s="14"/>
      <c r="K138" s="40"/>
    </row>
    <row r="139" spans="4:11">
      <c r="D139" s="9"/>
      <c r="G139" s="14"/>
      <c r="H139" s="40"/>
      <c r="I139" s="61"/>
      <c r="J139" s="14"/>
      <c r="K139" s="40"/>
    </row>
    <row r="140" spans="4:11">
      <c r="D140" s="9"/>
      <c r="G140" s="14"/>
      <c r="H140" s="40"/>
      <c r="I140" s="61"/>
      <c r="J140" s="14"/>
      <c r="K140" s="40"/>
    </row>
    <row r="141" spans="4:11">
      <c r="D141" s="9"/>
      <c r="G141" s="14"/>
      <c r="H141" s="40"/>
      <c r="I141" s="61"/>
      <c r="J141" s="14"/>
      <c r="K141" s="40"/>
    </row>
    <row r="142" spans="4:11">
      <c r="D142" s="9"/>
      <c r="G142" s="14"/>
      <c r="H142" s="40"/>
      <c r="I142" s="61"/>
      <c r="J142" s="14"/>
      <c r="K142" s="40"/>
    </row>
    <row r="143" spans="4:11">
      <c r="D143" s="9"/>
      <c r="G143" s="14"/>
      <c r="H143" s="40"/>
      <c r="I143" s="61"/>
      <c r="J143" s="14"/>
      <c r="K143" s="40"/>
    </row>
    <row r="144" spans="4:11">
      <c r="D144" s="9"/>
      <c r="G144" s="14"/>
      <c r="H144" s="40"/>
      <c r="I144" s="61"/>
      <c r="J144" s="14"/>
      <c r="K144" s="40"/>
    </row>
    <row r="145" spans="4:11">
      <c r="D145" s="9"/>
      <c r="G145" s="14"/>
      <c r="H145" s="40"/>
      <c r="I145" s="61"/>
      <c r="J145" s="14"/>
      <c r="K145" s="40"/>
    </row>
    <row r="146" spans="4:11">
      <c r="D146" s="9"/>
      <c r="G146" s="14"/>
      <c r="H146" s="40"/>
      <c r="I146" s="61"/>
      <c r="J146" s="14"/>
      <c r="K146" s="40"/>
    </row>
    <row r="147" spans="4:11">
      <c r="D147" s="9"/>
      <c r="G147" s="14"/>
      <c r="H147" s="40"/>
      <c r="I147" s="61"/>
      <c r="J147" s="14"/>
      <c r="K147" s="40"/>
    </row>
    <row r="148" spans="4:11">
      <c r="D148" s="9"/>
      <c r="G148" s="14"/>
      <c r="H148" s="40"/>
      <c r="I148" s="61"/>
      <c r="J148" s="14"/>
      <c r="K148" s="40"/>
    </row>
    <row r="149" spans="4:11">
      <c r="D149" s="9"/>
      <c r="G149" s="14"/>
      <c r="H149" s="40"/>
      <c r="I149" s="61"/>
      <c r="J149" s="14"/>
      <c r="K149" s="40"/>
    </row>
    <row r="150" spans="4:11">
      <c r="D150" s="9"/>
      <c r="G150" s="14"/>
      <c r="H150" s="40"/>
      <c r="I150" s="61"/>
      <c r="J150" s="14"/>
      <c r="K150" s="40"/>
    </row>
    <row r="151" spans="4:11">
      <c r="D151" s="9"/>
      <c r="G151" s="14"/>
      <c r="H151" s="40"/>
      <c r="I151" s="61"/>
      <c r="J151" s="14"/>
      <c r="K151" s="40"/>
    </row>
    <row r="152" spans="4:11">
      <c r="D152" s="9"/>
      <c r="G152" s="14"/>
      <c r="H152" s="40"/>
      <c r="I152" s="61"/>
      <c r="J152" s="14"/>
      <c r="K152" s="40"/>
    </row>
    <row r="153" spans="4:11">
      <c r="D153" s="9"/>
      <c r="G153" s="14"/>
      <c r="H153" s="40"/>
      <c r="I153" s="61"/>
      <c r="J153" s="14"/>
      <c r="K153" s="40"/>
    </row>
    <row r="154" spans="4:11">
      <c r="D154" s="9"/>
      <c r="G154" s="14"/>
      <c r="H154" s="40"/>
      <c r="I154" s="61"/>
      <c r="J154" s="14"/>
      <c r="K154" s="40"/>
    </row>
    <row r="155" spans="4:11">
      <c r="D155" s="9"/>
      <c r="G155" s="14"/>
      <c r="H155" s="40"/>
      <c r="I155" s="61"/>
      <c r="J155" s="14"/>
      <c r="K155" s="40"/>
    </row>
    <row r="194" spans="4:11">
      <c r="D194" s="23"/>
      <c r="F194" s="35"/>
      <c r="G194" s="14"/>
      <c r="H194" s="40"/>
      <c r="J194" s="14"/>
      <c r="K194" s="40"/>
    </row>
  </sheetData>
  <mergeCells count="10">
    <mergeCell ref="A5:K5"/>
    <mergeCell ref="A8:K8"/>
    <mergeCell ref="A9:K9"/>
    <mergeCell ref="A20:C20"/>
    <mergeCell ref="A36:K36"/>
    <mergeCell ref="C79:J79"/>
    <mergeCell ref="A86:K86"/>
    <mergeCell ref="C93:D93"/>
    <mergeCell ref="C97:D97"/>
    <mergeCell ref="A41:K41"/>
  </mergeCells>
  <printOptions horizontalCentered="1"/>
  <pageMargins left="0.17" right="0.17" top="0.47" bottom="0.53" header="0.5" footer="0.24"/>
  <pageSetup scale="70" fitToHeight="47" orientation="landscape" r:id="rId1"/>
  <headerFooter alignWithMargins="0"/>
  <rowBreaks count="2" manualBreakCount="2">
    <brk id="39" max="12" man="1"/>
    <brk id="8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theme="3" tint="0.39997558519241921"/>
  </sheetPr>
  <dimension ref="A2:IT882"/>
  <sheetViews>
    <sheetView showGridLines="0" view="pageBreakPreview" zoomScale="90" zoomScaleNormal="75" zoomScaleSheetLayoutView="90" workbookViewId="0">
      <selection activeCell="E40" sqref="E40"/>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7" style="3" customWidth="1"/>
    <col min="12" max="256" width="9.625" style="137"/>
    <col min="257" max="257" width="4.625" style="137" customWidth="1"/>
    <col min="258" max="258" width="1.875" style="137" customWidth="1"/>
    <col min="259" max="259" width="30.625" style="137" customWidth="1"/>
    <col min="260" max="260" width="28.625" style="137" customWidth="1"/>
    <col min="261" max="261" width="8.125" style="137" customWidth="1"/>
    <col min="262" max="262" width="7.5" style="137" customWidth="1"/>
    <col min="263" max="264" width="14.875" style="137" customWidth="1"/>
    <col min="265" max="265" width="6.625" style="137" customWidth="1"/>
    <col min="266" max="266" width="13.25" style="137" customWidth="1"/>
    <col min="267" max="267" width="17" style="137" customWidth="1"/>
    <col min="268" max="512" width="9.625" style="137"/>
    <col min="513" max="513" width="4.625" style="137" customWidth="1"/>
    <col min="514" max="514" width="1.875" style="137" customWidth="1"/>
    <col min="515" max="515" width="30.625" style="137" customWidth="1"/>
    <col min="516" max="516" width="28.625" style="137" customWidth="1"/>
    <col min="517" max="517" width="8.125" style="137" customWidth="1"/>
    <col min="518" max="518" width="7.5" style="137" customWidth="1"/>
    <col min="519" max="520" width="14.875" style="137" customWidth="1"/>
    <col min="521" max="521" width="6.625" style="137" customWidth="1"/>
    <col min="522" max="522" width="13.25" style="137" customWidth="1"/>
    <col min="523" max="523" width="17" style="137" customWidth="1"/>
    <col min="524" max="768" width="9.625" style="137"/>
    <col min="769" max="769" width="4.625" style="137" customWidth="1"/>
    <col min="770" max="770" width="1.875" style="137" customWidth="1"/>
    <col min="771" max="771" width="30.625" style="137" customWidth="1"/>
    <col min="772" max="772" width="28.625" style="137" customWidth="1"/>
    <col min="773" max="773" width="8.125" style="137" customWidth="1"/>
    <col min="774" max="774" width="7.5" style="137" customWidth="1"/>
    <col min="775" max="776" width="14.875" style="137" customWidth="1"/>
    <col min="777" max="777" width="6.625" style="137" customWidth="1"/>
    <col min="778" max="778" width="13.25" style="137" customWidth="1"/>
    <col min="779" max="779" width="17" style="137" customWidth="1"/>
    <col min="780" max="1024" width="9.625" style="137"/>
    <col min="1025" max="1025" width="4.625" style="137" customWidth="1"/>
    <col min="1026" max="1026" width="1.875" style="137" customWidth="1"/>
    <col min="1027" max="1027" width="30.625" style="137" customWidth="1"/>
    <col min="1028" max="1028" width="28.625" style="137" customWidth="1"/>
    <col min="1029" max="1029" width="8.125" style="137" customWidth="1"/>
    <col min="1030" max="1030" width="7.5" style="137" customWidth="1"/>
    <col min="1031" max="1032" width="14.875" style="137" customWidth="1"/>
    <col min="1033" max="1033" width="6.625" style="137" customWidth="1"/>
    <col min="1034" max="1034" width="13.25" style="137" customWidth="1"/>
    <col min="1035" max="1035" width="17" style="137" customWidth="1"/>
    <col min="1036" max="1280" width="9.625" style="137"/>
    <col min="1281" max="1281" width="4.625" style="137" customWidth="1"/>
    <col min="1282" max="1282" width="1.875" style="137" customWidth="1"/>
    <col min="1283" max="1283" width="30.625" style="137" customWidth="1"/>
    <col min="1284" max="1284" width="28.625" style="137" customWidth="1"/>
    <col min="1285" max="1285" width="8.125" style="137" customWidth="1"/>
    <col min="1286" max="1286" width="7.5" style="137" customWidth="1"/>
    <col min="1287" max="1288" width="14.875" style="137" customWidth="1"/>
    <col min="1289" max="1289" width="6.625" style="137" customWidth="1"/>
    <col min="1290" max="1290" width="13.25" style="137" customWidth="1"/>
    <col min="1291" max="1291" width="17" style="137" customWidth="1"/>
    <col min="1292" max="1536" width="9.625" style="137"/>
    <col min="1537" max="1537" width="4.625" style="137" customWidth="1"/>
    <col min="1538" max="1538" width="1.875" style="137" customWidth="1"/>
    <col min="1539" max="1539" width="30.625" style="137" customWidth="1"/>
    <col min="1540" max="1540" width="28.625" style="137" customWidth="1"/>
    <col min="1541" max="1541" width="8.125" style="137" customWidth="1"/>
    <col min="1542" max="1542" width="7.5" style="137" customWidth="1"/>
    <col min="1543" max="1544" width="14.875" style="137" customWidth="1"/>
    <col min="1545" max="1545" width="6.625" style="137" customWidth="1"/>
    <col min="1546" max="1546" width="13.25" style="137" customWidth="1"/>
    <col min="1547" max="1547" width="17" style="137" customWidth="1"/>
    <col min="1548" max="1792" width="9.625" style="137"/>
    <col min="1793" max="1793" width="4.625" style="137" customWidth="1"/>
    <col min="1794" max="1794" width="1.875" style="137" customWidth="1"/>
    <col min="1795" max="1795" width="30.625" style="137" customWidth="1"/>
    <col min="1796" max="1796" width="28.625" style="137" customWidth="1"/>
    <col min="1797" max="1797" width="8.125" style="137" customWidth="1"/>
    <col min="1798" max="1798" width="7.5" style="137" customWidth="1"/>
    <col min="1799" max="1800" width="14.875" style="137" customWidth="1"/>
    <col min="1801" max="1801" width="6.625" style="137" customWidth="1"/>
    <col min="1802" max="1802" width="13.25" style="137" customWidth="1"/>
    <col min="1803" max="1803" width="17" style="137" customWidth="1"/>
    <col min="1804" max="2048" width="9.625" style="137"/>
    <col min="2049" max="2049" width="4.625" style="137" customWidth="1"/>
    <col min="2050" max="2050" width="1.875" style="137" customWidth="1"/>
    <col min="2051" max="2051" width="30.625" style="137" customWidth="1"/>
    <col min="2052" max="2052" width="28.625" style="137" customWidth="1"/>
    <col min="2053" max="2053" width="8.125" style="137" customWidth="1"/>
    <col min="2054" max="2054" width="7.5" style="137" customWidth="1"/>
    <col min="2055" max="2056" width="14.875" style="137" customWidth="1"/>
    <col min="2057" max="2057" width="6.625" style="137" customWidth="1"/>
    <col min="2058" max="2058" width="13.25" style="137" customWidth="1"/>
    <col min="2059" max="2059" width="17" style="137" customWidth="1"/>
    <col min="2060" max="2304" width="9.625" style="137"/>
    <col min="2305" max="2305" width="4.625" style="137" customWidth="1"/>
    <col min="2306" max="2306" width="1.875" style="137" customWidth="1"/>
    <col min="2307" max="2307" width="30.625" style="137" customWidth="1"/>
    <col min="2308" max="2308" width="28.625" style="137" customWidth="1"/>
    <col min="2309" max="2309" width="8.125" style="137" customWidth="1"/>
    <col min="2310" max="2310" width="7.5" style="137" customWidth="1"/>
    <col min="2311" max="2312" width="14.875" style="137" customWidth="1"/>
    <col min="2313" max="2313" width="6.625" style="137" customWidth="1"/>
    <col min="2314" max="2314" width="13.25" style="137" customWidth="1"/>
    <col min="2315" max="2315" width="17" style="137" customWidth="1"/>
    <col min="2316" max="2560" width="9.625" style="137"/>
    <col min="2561" max="2561" width="4.625" style="137" customWidth="1"/>
    <col min="2562" max="2562" width="1.875" style="137" customWidth="1"/>
    <col min="2563" max="2563" width="30.625" style="137" customWidth="1"/>
    <col min="2564" max="2564" width="28.625" style="137" customWidth="1"/>
    <col min="2565" max="2565" width="8.125" style="137" customWidth="1"/>
    <col min="2566" max="2566" width="7.5" style="137" customWidth="1"/>
    <col min="2567" max="2568" width="14.875" style="137" customWidth="1"/>
    <col min="2569" max="2569" width="6.625" style="137" customWidth="1"/>
    <col min="2570" max="2570" width="13.25" style="137" customWidth="1"/>
    <col min="2571" max="2571" width="17" style="137" customWidth="1"/>
    <col min="2572" max="2816" width="9.625" style="137"/>
    <col min="2817" max="2817" width="4.625" style="137" customWidth="1"/>
    <col min="2818" max="2818" width="1.875" style="137" customWidth="1"/>
    <col min="2819" max="2819" width="30.625" style="137" customWidth="1"/>
    <col min="2820" max="2820" width="28.625" style="137" customWidth="1"/>
    <col min="2821" max="2821" width="8.125" style="137" customWidth="1"/>
    <col min="2822" max="2822" width="7.5" style="137" customWidth="1"/>
    <col min="2823" max="2824" width="14.875" style="137" customWidth="1"/>
    <col min="2825" max="2825" width="6.625" style="137" customWidth="1"/>
    <col min="2826" max="2826" width="13.25" style="137" customWidth="1"/>
    <col min="2827" max="2827" width="17" style="137" customWidth="1"/>
    <col min="2828" max="3072" width="9.625" style="137"/>
    <col min="3073" max="3073" width="4.625" style="137" customWidth="1"/>
    <col min="3074" max="3074" width="1.875" style="137" customWidth="1"/>
    <col min="3075" max="3075" width="30.625" style="137" customWidth="1"/>
    <col min="3076" max="3076" width="28.625" style="137" customWidth="1"/>
    <col min="3077" max="3077" width="8.125" style="137" customWidth="1"/>
    <col min="3078" max="3078" width="7.5" style="137" customWidth="1"/>
    <col min="3079" max="3080" width="14.875" style="137" customWidth="1"/>
    <col min="3081" max="3081" width="6.625" style="137" customWidth="1"/>
    <col min="3082" max="3082" width="13.25" style="137" customWidth="1"/>
    <col min="3083" max="3083" width="17" style="137" customWidth="1"/>
    <col min="3084" max="3328" width="9.625" style="137"/>
    <col min="3329" max="3329" width="4.625" style="137" customWidth="1"/>
    <col min="3330" max="3330" width="1.875" style="137" customWidth="1"/>
    <col min="3331" max="3331" width="30.625" style="137" customWidth="1"/>
    <col min="3332" max="3332" width="28.625" style="137" customWidth="1"/>
    <col min="3333" max="3333" width="8.125" style="137" customWidth="1"/>
    <col min="3334" max="3334" width="7.5" style="137" customWidth="1"/>
    <col min="3335" max="3336" width="14.875" style="137" customWidth="1"/>
    <col min="3337" max="3337" width="6.625" style="137" customWidth="1"/>
    <col min="3338" max="3338" width="13.25" style="137" customWidth="1"/>
    <col min="3339" max="3339" width="17" style="137" customWidth="1"/>
    <col min="3340" max="3584" width="9.625" style="137"/>
    <col min="3585" max="3585" width="4.625" style="137" customWidth="1"/>
    <col min="3586" max="3586" width="1.875" style="137" customWidth="1"/>
    <col min="3587" max="3587" width="30.625" style="137" customWidth="1"/>
    <col min="3588" max="3588" width="28.625" style="137" customWidth="1"/>
    <col min="3589" max="3589" width="8.125" style="137" customWidth="1"/>
    <col min="3590" max="3590" width="7.5" style="137" customWidth="1"/>
    <col min="3591" max="3592" width="14.875" style="137" customWidth="1"/>
    <col min="3593" max="3593" width="6.625" style="137" customWidth="1"/>
    <col min="3594" max="3594" width="13.25" style="137" customWidth="1"/>
    <col min="3595" max="3595" width="17" style="137" customWidth="1"/>
    <col min="3596" max="3840" width="9.625" style="137"/>
    <col min="3841" max="3841" width="4.625" style="137" customWidth="1"/>
    <col min="3842" max="3842" width="1.875" style="137" customWidth="1"/>
    <col min="3843" max="3843" width="30.625" style="137" customWidth="1"/>
    <col min="3844" max="3844" width="28.625" style="137" customWidth="1"/>
    <col min="3845" max="3845" width="8.125" style="137" customWidth="1"/>
    <col min="3846" max="3846" width="7.5" style="137" customWidth="1"/>
    <col min="3847" max="3848" width="14.875" style="137" customWidth="1"/>
    <col min="3849" max="3849" width="6.625" style="137" customWidth="1"/>
    <col min="3850" max="3850" width="13.25" style="137" customWidth="1"/>
    <col min="3851" max="3851" width="17" style="137" customWidth="1"/>
    <col min="3852" max="4096" width="9.625" style="137"/>
    <col min="4097" max="4097" width="4.625" style="137" customWidth="1"/>
    <col min="4098" max="4098" width="1.875" style="137" customWidth="1"/>
    <col min="4099" max="4099" width="30.625" style="137" customWidth="1"/>
    <col min="4100" max="4100" width="28.625" style="137" customWidth="1"/>
    <col min="4101" max="4101" width="8.125" style="137" customWidth="1"/>
    <col min="4102" max="4102" width="7.5" style="137" customWidth="1"/>
    <col min="4103" max="4104" width="14.875" style="137" customWidth="1"/>
    <col min="4105" max="4105" width="6.625" style="137" customWidth="1"/>
    <col min="4106" max="4106" width="13.25" style="137" customWidth="1"/>
    <col min="4107" max="4107" width="17" style="137" customWidth="1"/>
    <col min="4108" max="4352" width="9.625" style="137"/>
    <col min="4353" max="4353" width="4.625" style="137" customWidth="1"/>
    <col min="4354" max="4354" width="1.875" style="137" customWidth="1"/>
    <col min="4355" max="4355" width="30.625" style="137" customWidth="1"/>
    <col min="4356" max="4356" width="28.625" style="137" customWidth="1"/>
    <col min="4357" max="4357" width="8.125" style="137" customWidth="1"/>
    <col min="4358" max="4358" width="7.5" style="137" customWidth="1"/>
    <col min="4359" max="4360" width="14.875" style="137" customWidth="1"/>
    <col min="4361" max="4361" width="6.625" style="137" customWidth="1"/>
    <col min="4362" max="4362" width="13.25" style="137" customWidth="1"/>
    <col min="4363" max="4363" width="17" style="137" customWidth="1"/>
    <col min="4364" max="4608" width="9.625" style="137"/>
    <col min="4609" max="4609" width="4.625" style="137" customWidth="1"/>
    <col min="4610" max="4610" width="1.875" style="137" customWidth="1"/>
    <col min="4611" max="4611" width="30.625" style="137" customWidth="1"/>
    <col min="4612" max="4612" width="28.625" style="137" customWidth="1"/>
    <col min="4613" max="4613" width="8.125" style="137" customWidth="1"/>
    <col min="4614" max="4614" width="7.5" style="137" customWidth="1"/>
    <col min="4615" max="4616" width="14.875" style="137" customWidth="1"/>
    <col min="4617" max="4617" width="6.625" style="137" customWidth="1"/>
    <col min="4618" max="4618" width="13.25" style="137" customWidth="1"/>
    <col min="4619" max="4619" width="17" style="137" customWidth="1"/>
    <col min="4620" max="4864" width="9.625" style="137"/>
    <col min="4865" max="4865" width="4.625" style="137" customWidth="1"/>
    <col min="4866" max="4866" width="1.875" style="137" customWidth="1"/>
    <col min="4867" max="4867" width="30.625" style="137" customWidth="1"/>
    <col min="4868" max="4868" width="28.625" style="137" customWidth="1"/>
    <col min="4869" max="4869" width="8.125" style="137" customWidth="1"/>
    <col min="4870" max="4870" width="7.5" style="137" customWidth="1"/>
    <col min="4871" max="4872" width="14.875" style="137" customWidth="1"/>
    <col min="4873" max="4873" width="6.625" style="137" customWidth="1"/>
    <col min="4874" max="4874" width="13.25" style="137" customWidth="1"/>
    <col min="4875" max="4875" width="17" style="137" customWidth="1"/>
    <col min="4876" max="5120" width="9.625" style="137"/>
    <col min="5121" max="5121" width="4.625" style="137" customWidth="1"/>
    <col min="5122" max="5122" width="1.875" style="137" customWidth="1"/>
    <col min="5123" max="5123" width="30.625" style="137" customWidth="1"/>
    <col min="5124" max="5124" width="28.625" style="137" customWidth="1"/>
    <col min="5125" max="5125" width="8.125" style="137" customWidth="1"/>
    <col min="5126" max="5126" width="7.5" style="137" customWidth="1"/>
    <col min="5127" max="5128" width="14.875" style="137" customWidth="1"/>
    <col min="5129" max="5129" width="6.625" style="137" customWidth="1"/>
    <col min="5130" max="5130" width="13.25" style="137" customWidth="1"/>
    <col min="5131" max="5131" width="17" style="137" customWidth="1"/>
    <col min="5132" max="5376" width="9.625" style="137"/>
    <col min="5377" max="5377" width="4.625" style="137" customWidth="1"/>
    <col min="5378" max="5378" width="1.875" style="137" customWidth="1"/>
    <col min="5379" max="5379" width="30.625" style="137" customWidth="1"/>
    <col min="5380" max="5380" width="28.625" style="137" customWidth="1"/>
    <col min="5381" max="5381" width="8.125" style="137" customWidth="1"/>
    <col min="5382" max="5382" width="7.5" style="137" customWidth="1"/>
    <col min="5383" max="5384" width="14.875" style="137" customWidth="1"/>
    <col min="5385" max="5385" width="6.625" style="137" customWidth="1"/>
    <col min="5386" max="5386" width="13.25" style="137" customWidth="1"/>
    <col min="5387" max="5387" width="17" style="137" customWidth="1"/>
    <col min="5388" max="5632" width="9.625" style="137"/>
    <col min="5633" max="5633" width="4.625" style="137" customWidth="1"/>
    <col min="5634" max="5634" width="1.875" style="137" customWidth="1"/>
    <col min="5635" max="5635" width="30.625" style="137" customWidth="1"/>
    <col min="5636" max="5636" width="28.625" style="137" customWidth="1"/>
    <col min="5637" max="5637" width="8.125" style="137" customWidth="1"/>
    <col min="5638" max="5638" width="7.5" style="137" customWidth="1"/>
    <col min="5639" max="5640" width="14.875" style="137" customWidth="1"/>
    <col min="5641" max="5641" width="6.625" style="137" customWidth="1"/>
    <col min="5642" max="5642" width="13.25" style="137" customWidth="1"/>
    <col min="5643" max="5643" width="17" style="137" customWidth="1"/>
    <col min="5644" max="5888" width="9.625" style="137"/>
    <col min="5889" max="5889" width="4.625" style="137" customWidth="1"/>
    <col min="5890" max="5890" width="1.875" style="137" customWidth="1"/>
    <col min="5891" max="5891" width="30.625" style="137" customWidth="1"/>
    <col min="5892" max="5892" width="28.625" style="137" customWidth="1"/>
    <col min="5893" max="5893" width="8.125" style="137" customWidth="1"/>
    <col min="5894" max="5894" width="7.5" style="137" customWidth="1"/>
    <col min="5895" max="5896" width="14.875" style="137" customWidth="1"/>
    <col min="5897" max="5897" width="6.625" style="137" customWidth="1"/>
    <col min="5898" max="5898" width="13.25" style="137" customWidth="1"/>
    <col min="5899" max="5899" width="17" style="137" customWidth="1"/>
    <col min="5900" max="6144" width="9.625" style="137"/>
    <col min="6145" max="6145" width="4.625" style="137" customWidth="1"/>
    <col min="6146" max="6146" width="1.875" style="137" customWidth="1"/>
    <col min="6147" max="6147" width="30.625" style="137" customWidth="1"/>
    <col min="6148" max="6148" width="28.625" style="137" customWidth="1"/>
    <col min="6149" max="6149" width="8.125" style="137" customWidth="1"/>
    <col min="6150" max="6150" width="7.5" style="137" customWidth="1"/>
    <col min="6151" max="6152" width="14.875" style="137" customWidth="1"/>
    <col min="6153" max="6153" width="6.625" style="137" customWidth="1"/>
    <col min="6154" max="6154" width="13.25" style="137" customWidth="1"/>
    <col min="6155" max="6155" width="17" style="137" customWidth="1"/>
    <col min="6156" max="6400" width="9.625" style="137"/>
    <col min="6401" max="6401" width="4.625" style="137" customWidth="1"/>
    <col min="6402" max="6402" width="1.875" style="137" customWidth="1"/>
    <col min="6403" max="6403" width="30.625" style="137" customWidth="1"/>
    <col min="6404" max="6404" width="28.625" style="137" customWidth="1"/>
    <col min="6405" max="6405" width="8.125" style="137" customWidth="1"/>
    <col min="6406" max="6406" width="7.5" style="137" customWidth="1"/>
    <col min="6407" max="6408" width="14.875" style="137" customWidth="1"/>
    <col min="6409" max="6409" width="6.625" style="137" customWidth="1"/>
    <col min="6410" max="6410" width="13.25" style="137" customWidth="1"/>
    <col min="6411" max="6411" width="17" style="137" customWidth="1"/>
    <col min="6412" max="6656" width="9.625" style="137"/>
    <col min="6657" max="6657" width="4.625" style="137" customWidth="1"/>
    <col min="6658" max="6658" width="1.875" style="137" customWidth="1"/>
    <col min="6659" max="6659" width="30.625" style="137" customWidth="1"/>
    <col min="6660" max="6660" width="28.625" style="137" customWidth="1"/>
    <col min="6661" max="6661" width="8.125" style="137" customWidth="1"/>
    <col min="6662" max="6662" width="7.5" style="137" customWidth="1"/>
    <col min="6663" max="6664" width="14.875" style="137" customWidth="1"/>
    <col min="6665" max="6665" width="6.625" style="137" customWidth="1"/>
    <col min="6666" max="6666" width="13.25" style="137" customWidth="1"/>
    <col min="6667" max="6667" width="17" style="137" customWidth="1"/>
    <col min="6668" max="6912" width="9.625" style="137"/>
    <col min="6913" max="6913" width="4.625" style="137" customWidth="1"/>
    <col min="6914" max="6914" width="1.875" style="137" customWidth="1"/>
    <col min="6915" max="6915" width="30.625" style="137" customWidth="1"/>
    <col min="6916" max="6916" width="28.625" style="137" customWidth="1"/>
    <col min="6917" max="6917" width="8.125" style="137" customWidth="1"/>
    <col min="6918" max="6918" width="7.5" style="137" customWidth="1"/>
    <col min="6919" max="6920" width="14.875" style="137" customWidth="1"/>
    <col min="6921" max="6921" width="6.625" style="137" customWidth="1"/>
    <col min="6922" max="6922" width="13.25" style="137" customWidth="1"/>
    <col min="6923" max="6923" width="17" style="137" customWidth="1"/>
    <col min="6924" max="7168" width="9.625" style="137"/>
    <col min="7169" max="7169" width="4.625" style="137" customWidth="1"/>
    <col min="7170" max="7170" width="1.875" style="137" customWidth="1"/>
    <col min="7171" max="7171" width="30.625" style="137" customWidth="1"/>
    <col min="7172" max="7172" width="28.625" style="137" customWidth="1"/>
    <col min="7173" max="7173" width="8.125" style="137" customWidth="1"/>
    <col min="7174" max="7174" width="7.5" style="137" customWidth="1"/>
    <col min="7175" max="7176" width="14.875" style="137" customWidth="1"/>
    <col min="7177" max="7177" width="6.625" style="137" customWidth="1"/>
    <col min="7178" max="7178" width="13.25" style="137" customWidth="1"/>
    <col min="7179" max="7179" width="17" style="137" customWidth="1"/>
    <col min="7180" max="7424" width="9.625" style="137"/>
    <col min="7425" max="7425" width="4.625" style="137" customWidth="1"/>
    <col min="7426" max="7426" width="1.875" style="137" customWidth="1"/>
    <col min="7427" max="7427" width="30.625" style="137" customWidth="1"/>
    <col min="7428" max="7428" width="28.625" style="137" customWidth="1"/>
    <col min="7429" max="7429" width="8.125" style="137" customWidth="1"/>
    <col min="7430" max="7430" width="7.5" style="137" customWidth="1"/>
    <col min="7431" max="7432" width="14.875" style="137" customWidth="1"/>
    <col min="7433" max="7433" width="6.625" style="137" customWidth="1"/>
    <col min="7434" max="7434" width="13.25" style="137" customWidth="1"/>
    <col min="7435" max="7435" width="17" style="137" customWidth="1"/>
    <col min="7436" max="7680" width="9.625" style="137"/>
    <col min="7681" max="7681" width="4.625" style="137" customWidth="1"/>
    <col min="7682" max="7682" width="1.875" style="137" customWidth="1"/>
    <col min="7683" max="7683" width="30.625" style="137" customWidth="1"/>
    <col min="7684" max="7684" width="28.625" style="137" customWidth="1"/>
    <col min="7685" max="7685" width="8.125" style="137" customWidth="1"/>
    <col min="7686" max="7686" width="7.5" style="137" customWidth="1"/>
    <col min="7687" max="7688" width="14.875" style="137" customWidth="1"/>
    <col min="7689" max="7689" width="6.625" style="137" customWidth="1"/>
    <col min="7690" max="7690" width="13.25" style="137" customWidth="1"/>
    <col min="7691" max="7691" width="17" style="137" customWidth="1"/>
    <col min="7692" max="7936" width="9.625" style="137"/>
    <col min="7937" max="7937" width="4.625" style="137" customWidth="1"/>
    <col min="7938" max="7938" width="1.875" style="137" customWidth="1"/>
    <col min="7939" max="7939" width="30.625" style="137" customWidth="1"/>
    <col min="7940" max="7940" width="28.625" style="137" customWidth="1"/>
    <col min="7941" max="7941" width="8.125" style="137" customWidth="1"/>
    <col min="7942" max="7942" width="7.5" style="137" customWidth="1"/>
    <col min="7943" max="7944" width="14.875" style="137" customWidth="1"/>
    <col min="7945" max="7945" width="6.625" style="137" customWidth="1"/>
    <col min="7946" max="7946" width="13.25" style="137" customWidth="1"/>
    <col min="7947" max="7947" width="17" style="137" customWidth="1"/>
    <col min="7948" max="8192" width="9.625" style="137"/>
    <col min="8193" max="8193" width="4.625" style="137" customWidth="1"/>
    <col min="8194" max="8194" width="1.875" style="137" customWidth="1"/>
    <col min="8195" max="8195" width="30.625" style="137" customWidth="1"/>
    <col min="8196" max="8196" width="28.625" style="137" customWidth="1"/>
    <col min="8197" max="8197" width="8.125" style="137" customWidth="1"/>
    <col min="8198" max="8198" width="7.5" style="137" customWidth="1"/>
    <col min="8199" max="8200" width="14.875" style="137" customWidth="1"/>
    <col min="8201" max="8201" width="6.625" style="137" customWidth="1"/>
    <col min="8202" max="8202" width="13.25" style="137" customWidth="1"/>
    <col min="8203" max="8203" width="17" style="137" customWidth="1"/>
    <col min="8204" max="8448" width="9.625" style="137"/>
    <col min="8449" max="8449" width="4.625" style="137" customWidth="1"/>
    <col min="8450" max="8450" width="1.875" style="137" customWidth="1"/>
    <col min="8451" max="8451" width="30.625" style="137" customWidth="1"/>
    <col min="8452" max="8452" width="28.625" style="137" customWidth="1"/>
    <col min="8453" max="8453" width="8.125" style="137" customWidth="1"/>
    <col min="8454" max="8454" width="7.5" style="137" customWidth="1"/>
    <col min="8455" max="8456" width="14.875" style="137" customWidth="1"/>
    <col min="8457" max="8457" width="6.625" style="137" customWidth="1"/>
    <col min="8458" max="8458" width="13.25" style="137" customWidth="1"/>
    <col min="8459" max="8459" width="17" style="137" customWidth="1"/>
    <col min="8460" max="8704" width="9.625" style="137"/>
    <col min="8705" max="8705" width="4.625" style="137" customWidth="1"/>
    <col min="8706" max="8706" width="1.875" style="137" customWidth="1"/>
    <col min="8707" max="8707" width="30.625" style="137" customWidth="1"/>
    <col min="8708" max="8708" width="28.625" style="137" customWidth="1"/>
    <col min="8709" max="8709" width="8.125" style="137" customWidth="1"/>
    <col min="8710" max="8710" width="7.5" style="137" customWidth="1"/>
    <col min="8711" max="8712" width="14.875" style="137" customWidth="1"/>
    <col min="8713" max="8713" width="6.625" style="137" customWidth="1"/>
    <col min="8714" max="8714" width="13.25" style="137" customWidth="1"/>
    <col min="8715" max="8715" width="17" style="137" customWidth="1"/>
    <col min="8716" max="8960" width="9.625" style="137"/>
    <col min="8961" max="8961" width="4.625" style="137" customWidth="1"/>
    <col min="8962" max="8962" width="1.875" style="137" customWidth="1"/>
    <col min="8963" max="8963" width="30.625" style="137" customWidth="1"/>
    <col min="8964" max="8964" width="28.625" style="137" customWidth="1"/>
    <col min="8965" max="8965" width="8.125" style="137" customWidth="1"/>
    <col min="8966" max="8966" width="7.5" style="137" customWidth="1"/>
    <col min="8967" max="8968" width="14.875" style="137" customWidth="1"/>
    <col min="8969" max="8969" width="6.625" style="137" customWidth="1"/>
    <col min="8970" max="8970" width="13.25" style="137" customWidth="1"/>
    <col min="8971" max="8971" width="17" style="137" customWidth="1"/>
    <col min="8972" max="9216" width="9.625" style="137"/>
    <col min="9217" max="9217" width="4.625" style="137" customWidth="1"/>
    <col min="9218" max="9218" width="1.875" style="137" customWidth="1"/>
    <col min="9219" max="9219" width="30.625" style="137" customWidth="1"/>
    <col min="9220" max="9220" width="28.625" style="137" customWidth="1"/>
    <col min="9221" max="9221" width="8.125" style="137" customWidth="1"/>
    <col min="9222" max="9222" width="7.5" style="137" customWidth="1"/>
    <col min="9223" max="9224" width="14.875" style="137" customWidth="1"/>
    <col min="9225" max="9225" width="6.625" style="137" customWidth="1"/>
    <col min="9226" max="9226" width="13.25" style="137" customWidth="1"/>
    <col min="9227" max="9227" width="17" style="137" customWidth="1"/>
    <col min="9228" max="9472" width="9.625" style="137"/>
    <col min="9473" max="9473" width="4.625" style="137" customWidth="1"/>
    <col min="9474" max="9474" width="1.875" style="137" customWidth="1"/>
    <col min="9475" max="9475" width="30.625" style="137" customWidth="1"/>
    <col min="9476" max="9476" width="28.625" style="137" customWidth="1"/>
    <col min="9477" max="9477" width="8.125" style="137" customWidth="1"/>
    <col min="9478" max="9478" width="7.5" style="137" customWidth="1"/>
    <col min="9479" max="9480" width="14.875" style="137" customWidth="1"/>
    <col min="9481" max="9481" width="6.625" style="137" customWidth="1"/>
    <col min="9482" max="9482" width="13.25" style="137" customWidth="1"/>
    <col min="9483" max="9483" width="17" style="137" customWidth="1"/>
    <col min="9484" max="9728" width="9.625" style="137"/>
    <col min="9729" max="9729" width="4.625" style="137" customWidth="1"/>
    <col min="9730" max="9730" width="1.875" style="137" customWidth="1"/>
    <col min="9731" max="9731" width="30.625" style="137" customWidth="1"/>
    <col min="9732" max="9732" width="28.625" style="137" customWidth="1"/>
    <col min="9733" max="9733" width="8.125" style="137" customWidth="1"/>
    <col min="9734" max="9734" width="7.5" style="137" customWidth="1"/>
    <col min="9735" max="9736" width="14.875" style="137" customWidth="1"/>
    <col min="9737" max="9737" width="6.625" style="137" customWidth="1"/>
    <col min="9738" max="9738" width="13.25" style="137" customWidth="1"/>
    <col min="9739" max="9739" width="17" style="137" customWidth="1"/>
    <col min="9740" max="9984" width="9.625" style="137"/>
    <col min="9985" max="9985" width="4.625" style="137" customWidth="1"/>
    <col min="9986" max="9986" width="1.875" style="137" customWidth="1"/>
    <col min="9987" max="9987" width="30.625" style="137" customWidth="1"/>
    <col min="9988" max="9988" width="28.625" style="137" customWidth="1"/>
    <col min="9989" max="9989" width="8.125" style="137" customWidth="1"/>
    <col min="9990" max="9990" width="7.5" style="137" customWidth="1"/>
    <col min="9991" max="9992" width="14.875" style="137" customWidth="1"/>
    <col min="9993" max="9993" width="6.625" style="137" customWidth="1"/>
    <col min="9994" max="9994" width="13.25" style="137" customWidth="1"/>
    <col min="9995" max="9995" width="17" style="137" customWidth="1"/>
    <col min="9996" max="10240" width="9.625" style="137"/>
    <col min="10241" max="10241" width="4.625" style="137" customWidth="1"/>
    <col min="10242" max="10242" width="1.875" style="137" customWidth="1"/>
    <col min="10243" max="10243" width="30.625" style="137" customWidth="1"/>
    <col min="10244" max="10244" width="28.625" style="137" customWidth="1"/>
    <col min="10245" max="10245" width="8.125" style="137" customWidth="1"/>
    <col min="10246" max="10246" width="7.5" style="137" customWidth="1"/>
    <col min="10247" max="10248" width="14.875" style="137" customWidth="1"/>
    <col min="10249" max="10249" width="6.625" style="137" customWidth="1"/>
    <col min="10250" max="10250" width="13.25" style="137" customWidth="1"/>
    <col min="10251" max="10251" width="17" style="137" customWidth="1"/>
    <col min="10252" max="10496" width="9.625" style="137"/>
    <col min="10497" max="10497" width="4.625" style="137" customWidth="1"/>
    <col min="10498" max="10498" width="1.875" style="137" customWidth="1"/>
    <col min="10499" max="10499" width="30.625" style="137" customWidth="1"/>
    <col min="10500" max="10500" width="28.625" style="137" customWidth="1"/>
    <col min="10501" max="10501" width="8.125" style="137" customWidth="1"/>
    <col min="10502" max="10502" width="7.5" style="137" customWidth="1"/>
    <col min="10503" max="10504" width="14.875" style="137" customWidth="1"/>
    <col min="10505" max="10505" width="6.625" style="137" customWidth="1"/>
    <col min="10506" max="10506" width="13.25" style="137" customWidth="1"/>
    <col min="10507" max="10507" width="17" style="137" customWidth="1"/>
    <col min="10508" max="10752" width="9.625" style="137"/>
    <col min="10753" max="10753" width="4.625" style="137" customWidth="1"/>
    <col min="10754" max="10754" width="1.875" style="137" customWidth="1"/>
    <col min="10755" max="10755" width="30.625" style="137" customWidth="1"/>
    <col min="10756" max="10756" width="28.625" style="137" customWidth="1"/>
    <col min="10757" max="10757" width="8.125" style="137" customWidth="1"/>
    <col min="10758" max="10758" width="7.5" style="137" customWidth="1"/>
    <col min="10759" max="10760" width="14.875" style="137" customWidth="1"/>
    <col min="10761" max="10761" width="6.625" style="137" customWidth="1"/>
    <col min="10762" max="10762" width="13.25" style="137" customWidth="1"/>
    <col min="10763" max="10763" width="17" style="137" customWidth="1"/>
    <col min="10764" max="11008" width="9.625" style="137"/>
    <col min="11009" max="11009" width="4.625" style="137" customWidth="1"/>
    <col min="11010" max="11010" width="1.875" style="137" customWidth="1"/>
    <col min="11011" max="11011" width="30.625" style="137" customWidth="1"/>
    <col min="11012" max="11012" width="28.625" style="137" customWidth="1"/>
    <col min="11013" max="11013" width="8.125" style="137" customWidth="1"/>
    <col min="11014" max="11014" width="7.5" style="137" customWidth="1"/>
    <col min="11015" max="11016" width="14.875" style="137" customWidth="1"/>
    <col min="11017" max="11017" width="6.625" style="137" customWidth="1"/>
    <col min="11018" max="11018" width="13.25" style="137" customWidth="1"/>
    <col min="11019" max="11019" width="17" style="137" customWidth="1"/>
    <col min="11020" max="11264" width="9.625" style="137"/>
    <col min="11265" max="11265" width="4.625" style="137" customWidth="1"/>
    <col min="11266" max="11266" width="1.875" style="137" customWidth="1"/>
    <col min="11267" max="11267" width="30.625" style="137" customWidth="1"/>
    <col min="11268" max="11268" width="28.625" style="137" customWidth="1"/>
    <col min="11269" max="11269" width="8.125" style="137" customWidth="1"/>
    <col min="11270" max="11270" width="7.5" style="137" customWidth="1"/>
    <col min="11271" max="11272" width="14.875" style="137" customWidth="1"/>
    <col min="11273" max="11273" width="6.625" style="137" customWidth="1"/>
    <col min="11274" max="11274" width="13.25" style="137" customWidth="1"/>
    <col min="11275" max="11275" width="17" style="137" customWidth="1"/>
    <col min="11276" max="11520" width="9.625" style="137"/>
    <col min="11521" max="11521" width="4.625" style="137" customWidth="1"/>
    <col min="11522" max="11522" width="1.875" style="137" customWidth="1"/>
    <col min="11523" max="11523" width="30.625" style="137" customWidth="1"/>
    <col min="11524" max="11524" width="28.625" style="137" customWidth="1"/>
    <col min="11525" max="11525" width="8.125" style="137" customWidth="1"/>
    <col min="11526" max="11526" width="7.5" style="137" customWidth="1"/>
    <col min="11527" max="11528" width="14.875" style="137" customWidth="1"/>
    <col min="11529" max="11529" width="6.625" style="137" customWidth="1"/>
    <col min="11530" max="11530" width="13.25" style="137" customWidth="1"/>
    <col min="11531" max="11531" width="17" style="137" customWidth="1"/>
    <col min="11532" max="11776" width="9.625" style="137"/>
    <col min="11777" max="11777" width="4.625" style="137" customWidth="1"/>
    <col min="11778" max="11778" width="1.875" style="137" customWidth="1"/>
    <col min="11779" max="11779" width="30.625" style="137" customWidth="1"/>
    <col min="11780" max="11780" width="28.625" style="137" customWidth="1"/>
    <col min="11781" max="11781" width="8.125" style="137" customWidth="1"/>
    <col min="11782" max="11782" width="7.5" style="137" customWidth="1"/>
    <col min="11783" max="11784" width="14.875" style="137" customWidth="1"/>
    <col min="11785" max="11785" width="6.625" style="137" customWidth="1"/>
    <col min="11786" max="11786" width="13.25" style="137" customWidth="1"/>
    <col min="11787" max="11787" width="17" style="137" customWidth="1"/>
    <col min="11788" max="12032" width="9.625" style="137"/>
    <col min="12033" max="12033" width="4.625" style="137" customWidth="1"/>
    <col min="12034" max="12034" width="1.875" style="137" customWidth="1"/>
    <col min="12035" max="12035" width="30.625" style="137" customWidth="1"/>
    <col min="12036" max="12036" width="28.625" style="137" customWidth="1"/>
    <col min="12037" max="12037" width="8.125" style="137" customWidth="1"/>
    <col min="12038" max="12038" width="7.5" style="137" customWidth="1"/>
    <col min="12039" max="12040" width="14.875" style="137" customWidth="1"/>
    <col min="12041" max="12041" width="6.625" style="137" customWidth="1"/>
    <col min="12042" max="12042" width="13.25" style="137" customWidth="1"/>
    <col min="12043" max="12043" width="17" style="137" customWidth="1"/>
    <col min="12044" max="12288" width="9.625" style="137"/>
    <col min="12289" max="12289" width="4.625" style="137" customWidth="1"/>
    <col min="12290" max="12290" width="1.875" style="137" customWidth="1"/>
    <col min="12291" max="12291" width="30.625" style="137" customWidth="1"/>
    <col min="12292" max="12292" width="28.625" style="137" customWidth="1"/>
    <col min="12293" max="12293" width="8.125" style="137" customWidth="1"/>
    <col min="12294" max="12294" width="7.5" style="137" customWidth="1"/>
    <col min="12295" max="12296" width="14.875" style="137" customWidth="1"/>
    <col min="12297" max="12297" width="6.625" style="137" customWidth="1"/>
    <col min="12298" max="12298" width="13.25" style="137" customWidth="1"/>
    <col min="12299" max="12299" width="17" style="137" customWidth="1"/>
    <col min="12300" max="12544" width="9.625" style="137"/>
    <col min="12545" max="12545" width="4.625" style="137" customWidth="1"/>
    <col min="12546" max="12546" width="1.875" style="137" customWidth="1"/>
    <col min="12547" max="12547" width="30.625" style="137" customWidth="1"/>
    <col min="12548" max="12548" width="28.625" style="137" customWidth="1"/>
    <col min="12549" max="12549" width="8.125" style="137" customWidth="1"/>
    <col min="12550" max="12550" width="7.5" style="137" customWidth="1"/>
    <col min="12551" max="12552" width="14.875" style="137" customWidth="1"/>
    <col min="12553" max="12553" width="6.625" style="137" customWidth="1"/>
    <col min="12554" max="12554" width="13.25" style="137" customWidth="1"/>
    <col min="12555" max="12555" width="17" style="137" customWidth="1"/>
    <col min="12556" max="12800" width="9.625" style="137"/>
    <col min="12801" max="12801" width="4.625" style="137" customWidth="1"/>
    <col min="12802" max="12802" width="1.875" style="137" customWidth="1"/>
    <col min="12803" max="12803" width="30.625" style="137" customWidth="1"/>
    <col min="12804" max="12804" width="28.625" style="137" customWidth="1"/>
    <col min="12805" max="12805" width="8.125" style="137" customWidth="1"/>
    <col min="12806" max="12806" width="7.5" style="137" customWidth="1"/>
    <col min="12807" max="12808" width="14.875" style="137" customWidth="1"/>
    <col min="12809" max="12809" width="6.625" style="137" customWidth="1"/>
    <col min="12810" max="12810" width="13.25" style="137" customWidth="1"/>
    <col min="12811" max="12811" width="17" style="137" customWidth="1"/>
    <col min="12812" max="13056" width="9.625" style="137"/>
    <col min="13057" max="13057" width="4.625" style="137" customWidth="1"/>
    <col min="13058" max="13058" width="1.875" style="137" customWidth="1"/>
    <col min="13059" max="13059" width="30.625" style="137" customWidth="1"/>
    <col min="13060" max="13060" width="28.625" style="137" customWidth="1"/>
    <col min="13061" max="13061" width="8.125" style="137" customWidth="1"/>
    <col min="13062" max="13062" width="7.5" style="137" customWidth="1"/>
    <col min="13063" max="13064" width="14.875" style="137" customWidth="1"/>
    <col min="13065" max="13065" width="6.625" style="137" customWidth="1"/>
    <col min="13066" max="13066" width="13.25" style="137" customWidth="1"/>
    <col min="13067" max="13067" width="17" style="137" customWidth="1"/>
    <col min="13068" max="13312" width="9.625" style="137"/>
    <col min="13313" max="13313" width="4.625" style="137" customWidth="1"/>
    <col min="13314" max="13314" width="1.875" style="137" customWidth="1"/>
    <col min="13315" max="13315" width="30.625" style="137" customWidth="1"/>
    <col min="13316" max="13316" width="28.625" style="137" customWidth="1"/>
    <col min="13317" max="13317" width="8.125" style="137" customWidth="1"/>
    <col min="13318" max="13318" width="7.5" style="137" customWidth="1"/>
    <col min="13319" max="13320" width="14.875" style="137" customWidth="1"/>
    <col min="13321" max="13321" width="6.625" style="137" customWidth="1"/>
    <col min="13322" max="13322" width="13.25" style="137" customWidth="1"/>
    <col min="13323" max="13323" width="17" style="137" customWidth="1"/>
    <col min="13324" max="13568" width="9.625" style="137"/>
    <col min="13569" max="13569" width="4.625" style="137" customWidth="1"/>
    <col min="13570" max="13570" width="1.875" style="137" customWidth="1"/>
    <col min="13571" max="13571" width="30.625" style="137" customWidth="1"/>
    <col min="13572" max="13572" width="28.625" style="137" customWidth="1"/>
    <col min="13573" max="13573" width="8.125" style="137" customWidth="1"/>
    <col min="13574" max="13574" width="7.5" style="137" customWidth="1"/>
    <col min="13575" max="13576" width="14.875" style="137" customWidth="1"/>
    <col min="13577" max="13577" width="6.625" style="137" customWidth="1"/>
    <col min="13578" max="13578" width="13.25" style="137" customWidth="1"/>
    <col min="13579" max="13579" width="17" style="137" customWidth="1"/>
    <col min="13580" max="13824" width="9.625" style="137"/>
    <col min="13825" max="13825" width="4.625" style="137" customWidth="1"/>
    <col min="13826" max="13826" width="1.875" style="137" customWidth="1"/>
    <col min="13827" max="13827" width="30.625" style="137" customWidth="1"/>
    <col min="13828" max="13828" width="28.625" style="137" customWidth="1"/>
    <col min="13829" max="13829" width="8.125" style="137" customWidth="1"/>
    <col min="13830" max="13830" width="7.5" style="137" customWidth="1"/>
    <col min="13831" max="13832" width="14.875" style="137" customWidth="1"/>
    <col min="13833" max="13833" width="6.625" style="137" customWidth="1"/>
    <col min="13834" max="13834" width="13.25" style="137" customWidth="1"/>
    <col min="13835" max="13835" width="17" style="137" customWidth="1"/>
    <col min="13836" max="14080" width="9.625" style="137"/>
    <col min="14081" max="14081" width="4.625" style="137" customWidth="1"/>
    <col min="14082" max="14082" width="1.875" style="137" customWidth="1"/>
    <col min="14083" max="14083" width="30.625" style="137" customWidth="1"/>
    <col min="14084" max="14084" width="28.625" style="137" customWidth="1"/>
    <col min="14085" max="14085" width="8.125" style="137" customWidth="1"/>
    <col min="14086" max="14086" width="7.5" style="137" customWidth="1"/>
    <col min="14087" max="14088" width="14.875" style="137" customWidth="1"/>
    <col min="14089" max="14089" width="6.625" style="137" customWidth="1"/>
    <col min="14090" max="14090" width="13.25" style="137" customWidth="1"/>
    <col min="14091" max="14091" width="17" style="137" customWidth="1"/>
    <col min="14092" max="14336" width="9.625" style="137"/>
    <col min="14337" max="14337" width="4.625" style="137" customWidth="1"/>
    <col min="14338" max="14338" width="1.875" style="137" customWidth="1"/>
    <col min="14339" max="14339" width="30.625" style="137" customWidth="1"/>
    <col min="14340" max="14340" width="28.625" style="137" customWidth="1"/>
    <col min="14341" max="14341" width="8.125" style="137" customWidth="1"/>
    <col min="14342" max="14342" width="7.5" style="137" customWidth="1"/>
    <col min="14343" max="14344" width="14.875" style="137" customWidth="1"/>
    <col min="14345" max="14345" width="6.625" style="137" customWidth="1"/>
    <col min="14346" max="14346" width="13.25" style="137" customWidth="1"/>
    <col min="14347" max="14347" width="17" style="137" customWidth="1"/>
    <col min="14348" max="14592" width="9.625" style="137"/>
    <col min="14593" max="14593" width="4.625" style="137" customWidth="1"/>
    <col min="14594" max="14594" width="1.875" style="137" customWidth="1"/>
    <col min="14595" max="14595" width="30.625" style="137" customWidth="1"/>
    <col min="14596" max="14596" width="28.625" style="137" customWidth="1"/>
    <col min="14597" max="14597" width="8.125" style="137" customWidth="1"/>
    <col min="14598" max="14598" width="7.5" style="137" customWidth="1"/>
    <col min="14599" max="14600" width="14.875" style="137" customWidth="1"/>
    <col min="14601" max="14601" width="6.625" style="137" customWidth="1"/>
    <col min="14602" max="14602" width="13.25" style="137" customWidth="1"/>
    <col min="14603" max="14603" width="17" style="137" customWidth="1"/>
    <col min="14604" max="14848" width="9.625" style="137"/>
    <col min="14849" max="14849" width="4.625" style="137" customWidth="1"/>
    <col min="14850" max="14850" width="1.875" style="137" customWidth="1"/>
    <col min="14851" max="14851" width="30.625" style="137" customWidth="1"/>
    <col min="14852" max="14852" width="28.625" style="137" customWidth="1"/>
    <col min="14853" max="14853" width="8.125" style="137" customWidth="1"/>
    <col min="14854" max="14854" width="7.5" style="137" customWidth="1"/>
    <col min="14855" max="14856" width="14.875" style="137" customWidth="1"/>
    <col min="14857" max="14857" width="6.625" style="137" customWidth="1"/>
    <col min="14858" max="14858" width="13.25" style="137" customWidth="1"/>
    <col min="14859" max="14859" width="17" style="137" customWidth="1"/>
    <col min="14860" max="15104" width="9.625" style="137"/>
    <col min="15105" max="15105" width="4.625" style="137" customWidth="1"/>
    <col min="15106" max="15106" width="1.875" style="137" customWidth="1"/>
    <col min="15107" max="15107" width="30.625" style="137" customWidth="1"/>
    <col min="15108" max="15108" width="28.625" style="137" customWidth="1"/>
    <col min="15109" max="15109" width="8.125" style="137" customWidth="1"/>
    <col min="15110" max="15110" width="7.5" style="137" customWidth="1"/>
    <col min="15111" max="15112" width="14.875" style="137" customWidth="1"/>
    <col min="15113" max="15113" width="6.625" style="137" customWidth="1"/>
    <col min="15114" max="15114" width="13.25" style="137" customWidth="1"/>
    <col min="15115" max="15115" width="17" style="137" customWidth="1"/>
    <col min="15116" max="15360" width="9.625" style="137"/>
    <col min="15361" max="15361" width="4.625" style="137" customWidth="1"/>
    <col min="15362" max="15362" width="1.875" style="137" customWidth="1"/>
    <col min="15363" max="15363" width="30.625" style="137" customWidth="1"/>
    <col min="15364" max="15364" width="28.625" style="137" customWidth="1"/>
    <col min="15365" max="15365" width="8.125" style="137" customWidth="1"/>
    <col min="15366" max="15366" width="7.5" style="137" customWidth="1"/>
    <col min="15367" max="15368" width="14.875" style="137" customWidth="1"/>
    <col min="15369" max="15369" width="6.625" style="137" customWidth="1"/>
    <col min="15370" max="15370" width="13.25" style="137" customWidth="1"/>
    <col min="15371" max="15371" width="17" style="137" customWidth="1"/>
    <col min="15372" max="15616" width="9.625" style="137"/>
    <col min="15617" max="15617" width="4.625" style="137" customWidth="1"/>
    <col min="15618" max="15618" width="1.875" style="137" customWidth="1"/>
    <col min="15619" max="15619" width="30.625" style="137" customWidth="1"/>
    <col min="15620" max="15620" width="28.625" style="137" customWidth="1"/>
    <col min="15621" max="15621" width="8.125" style="137" customWidth="1"/>
    <col min="15622" max="15622" width="7.5" style="137" customWidth="1"/>
    <col min="15623" max="15624" width="14.875" style="137" customWidth="1"/>
    <col min="15625" max="15625" width="6.625" style="137" customWidth="1"/>
    <col min="15626" max="15626" width="13.25" style="137" customWidth="1"/>
    <col min="15627" max="15627" width="17" style="137" customWidth="1"/>
    <col min="15628" max="15872" width="9.625" style="137"/>
    <col min="15873" max="15873" width="4.625" style="137" customWidth="1"/>
    <col min="15874" max="15874" width="1.875" style="137" customWidth="1"/>
    <col min="15875" max="15875" width="30.625" style="137" customWidth="1"/>
    <col min="15876" max="15876" width="28.625" style="137" customWidth="1"/>
    <col min="15877" max="15877" width="8.125" style="137" customWidth="1"/>
    <col min="15878" max="15878" width="7.5" style="137" customWidth="1"/>
    <col min="15879" max="15880" width="14.875" style="137" customWidth="1"/>
    <col min="15881" max="15881" width="6.625" style="137" customWidth="1"/>
    <col min="15882" max="15882" width="13.25" style="137" customWidth="1"/>
    <col min="15883" max="15883" width="17" style="137" customWidth="1"/>
    <col min="15884" max="16128" width="9.625" style="137"/>
    <col min="16129" max="16129" width="4.625" style="137" customWidth="1"/>
    <col min="16130" max="16130" width="1.875" style="137" customWidth="1"/>
    <col min="16131" max="16131" width="30.625" style="137" customWidth="1"/>
    <col min="16132" max="16132" width="28.625" style="137" customWidth="1"/>
    <col min="16133" max="16133" width="8.125" style="137" customWidth="1"/>
    <col min="16134" max="16134" width="7.5" style="137" customWidth="1"/>
    <col min="16135" max="16136" width="14.875" style="137" customWidth="1"/>
    <col min="16137" max="16137" width="6.625" style="137" customWidth="1"/>
    <col min="16138" max="16138" width="13.25" style="137" customWidth="1"/>
    <col min="16139" max="16139" width="17" style="137" customWidth="1"/>
    <col min="16140" max="16384" width="9.625" style="137"/>
  </cols>
  <sheetData>
    <row r="2" spans="1:11">
      <c r="K2" s="4" t="s">
        <v>0</v>
      </c>
    </row>
    <row r="3" spans="1:11">
      <c r="K3" s="5" t="s">
        <v>261</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c r="E20" s="7"/>
      <c r="F20" s="7"/>
      <c r="G20" s="7"/>
      <c r="H20" s="7"/>
      <c r="I20" s="7"/>
      <c r="J20" s="7"/>
      <c r="K20" s="7"/>
    </row>
    <row r="21" spans="1:11" ht="12.75" thickBot="1">
      <c r="C21" s="158" t="s">
        <v>229</v>
      </c>
      <c r="D21" s="133"/>
    </row>
    <row r="22" spans="1:11" ht="12.75" thickBot="1">
      <c r="C22" s="158" t="s">
        <v>230</v>
      </c>
      <c r="D22" s="133"/>
    </row>
    <row r="23" spans="1:11" ht="12.75" thickBot="1">
      <c r="C23" s="158" t="s">
        <v>231</v>
      </c>
      <c r="D23" s="133"/>
    </row>
    <row r="31" spans="1:11">
      <c r="C31" s="137" t="s">
        <v>2</v>
      </c>
    </row>
    <row r="36" spans="1:11" ht="30">
      <c r="A36" s="250" t="s">
        <v>237</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37">
        <f>$D$20</f>
        <v>0</v>
      </c>
      <c r="G42" s="14"/>
      <c r="I42" s="17"/>
      <c r="J42" s="14"/>
      <c r="K42" s="18" t="str">
        <f>$K$3</f>
        <v>Date: October 10,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5">
      <c r="A49" s="8">
        <v>3</v>
      </c>
      <c r="C49" s="9" t="s">
        <v>18</v>
      </c>
      <c r="D49" s="27" t="s">
        <v>19</v>
      </c>
      <c r="E49" s="8">
        <v>3</v>
      </c>
      <c r="G49" s="92">
        <v>0</v>
      </c>
      <c r="H49" s="92">
        <v>0</v>
      </c>
      <c r="I49" s="30"/>
      <c r="J49" s="92">
        <v>0</v>
      </c>
      <c r="K49" s="92">
        <v>0</v>
      </c>
    </row>
    <row r="50" spans="1:15">
      <c r="A50" s="8">
        <v>4</v>
      </c>
      <c r="C50" s="9" t="s">
        <v>20</v>
      </c>
      <c r="D50" s="27" t="s">
        <v>21</v>
      </c>
      <c r="E50" s="8">
        <v>4</v>
      </c>
      <c r="G50" s="92">
        <v>0</v>
      </c>
      <c r="H50" s="92">
        <v>0</v>
      </c>
      <c r="I50" s="30"/>
      <c r="J50" s="92">
        <v>0</v>
      </c>
      <c r="K50" s="92">
        <v>0</v>
      </c>
    </row>
    <row r="51" spans="1:15">
      <c r="A51" s="8">
        <v>5</v>
      </c>
      <c r="C51" s="9" t="s">
        <v>22</v>
      </c>
      <c r="D51" s="27" t="s">
        <v>23</v>
      </c>
      <c r="E51" s="8">
        <v>5</v>
      </c>
      <c r="G51" s="92">
        <v>0</v>
      </c>
      <c r="H51" s="92">
        <v>0</v>
      </c>
      <c r="I51" s="30"/>
      <c r="J51" s="92">
        <v>0</v>
      </c>
      <c r="K51" s="92">
        <v>0</v>
      </c>
    </row>
    <row r="52" spans="1:15">
      <c r="A52" s="8">
        <v>6</v>
      </c>
      <c r="C52" s="9" t="s">
        <v>24</v>
      </c>
      <c r="D52" s="27" t="s">
        <v>25</v>
      </c>
      <c r="E52" s="8">
        <v>6</v>
      </c>
      <c r="G52" s="92">
        <v>0</v>
      </c>
      <c r="H52" s="92">
        <v>0</v>
      </c>
      <c r="I52" s="30"/>
      <c r="J52" s="92">
        <v>0</v>
      </c>
      <c r="K52" s="92">
        <v>0</v>
      </c>
    </row>
    <row r="53" spans="1:15">
      <c r="A53" s="8">
        <v>7</v>
      </c>
      <c r="C53" s="9" t="s">
        <v>26</v>
      </c>
      <c r="D53" s="27" t="s">
        <v>27</v>
      </c>
      <c r="E53" s="8">
        <v>7</v>
      </c>
      <c r="G53" s="92">
        <v>0</v>
      </c>
      <c r="H53" s="92">
        <v>0</v>
      </c>
      <c r="I53" s="30"/>
      <c r="J53" s="92">
        <v>0</v>
      </c>
      <c r="K53" s="92">
        <v>0</v>
      </c>
    </row>
    <row r="54" spans="1:15">
      <c r="A54" s="8">
        <v>8</v>
      </c>
      <c r="C54" s="9" t="s">
        <v>28</v>
      </c>
      <c r="D54" s="27" t="s">
        <v>29</v>
      </c>
      <c r="E54" s="8">
        <v>8</v>
      </c>
      <c r="G54" s="92">
        <v>0</v>
      </c>
      <c r="H54" s="92">
        <v>0</v>
      </c>
      <c r="I54" s="30"/>
      <c r="J54" s="92">
        <v>0</v>
      </c>
      <c r="K54" s="92">
        <v>0</v>
      </c>
    </row>
    <row r="55" spans="1:15">
      <c r="A55" s="8">
        <v>9</v>
      </c>
      <c r="C55" s="9" t="s">
        <v>30</v>
      </c>
      <c r="D55" s="27" t="s">
        <v>31</v>
      </c>
      <c r="E55" s="8">
        <v>9</v>
      </c>
      <c r="G55" s="93">
        <v>0</v>
      </c>
      <c r="H55" s="93">
        <v>0</v>
      </c>
      <c r="I55" s="30" t="s">
        <v>38</v>
      </c>
      <c r="J55" s="93">
        <v>0</v>
      </c>
      <c r="K55" s="93">
        <v>0</v>
      </c>
    </row>
    <row r="56" spans="1:15">
      <c r="A56" s="8">
        <v>10</v>
      </c>
      <c r="C56" s="9" t="s">
        <v>32</v>
      </c>
      <c r="D56" s="27" t="s">
        <v>33</v>
      </c>
      <c r="E56" s="8">
        <v>10</v>
      </c>
      <c r="G56" s="92">
        <v>0</v>
      </c>
      <c r="H56" s="92">
        <v>0</v>
      </c>
      <c r="I56" s="30"/>
      <c r="J56" s="92">
        <v>0</v>
      </c>
      <c r="K56" s="92">
        <v>0</v>
      </c>
    </row>
    <row r="57" spans="1:15">
      <c r="A57" s="8"/>
      <c r="C57" s="9"/>
      <c r="D57" s="27"/>
      <c r="E57" s="8"/>
      <c r="F57" s="19" t="s">
        <v>6</v>
      </c>
      <c r="G57" s="20" t="s">
        <v>6</v>
      </c>
      <c r="H57" s="49"/>
      <c r="I57" s="28"/>
      <c r="J57" s="20"/>
      <c r="K57" s="49"/>
    </row>
    <row r="58" spans="1:15" ht="15" customHeight="1">
      <c r="A58" s="137">
        <v>11</v>
      </c>
      <c r="C58" s="9" t="s">
        <v>34</v>
      </c>
      <c r="E58" s="137">
        <v>11</v>
      </c>
      <c r="G58" s="92">
        <v>0</v>
      </c>
      <c r="H58" s="93">
        <v>0</v>
      </c>
      <c r="I58" s="30"/>
      <c r="J58" s="92">
        <v>0</v>
      </c>
      <c r="K58" s="93">
        <v>0</v>
      </c>
    </row>
    <row r="59" spans="1:15">
      <c r="A59" s="8"/>
      <c r="E59" s="8"/>
      <c r="F59" s="19" t="s">
        <v>6</v>
      </c>
      <c r="G59" s="20" t="s">
        <v>6</v>
      </c>
      <c r="H59" s="21"/>
      <c r="I59" s="28"/>
      <c r="J59" s="20"/>
      <c r="K59" s="21"/>
    </row>
    <row r="60" spans="1:15">
      <c r="A60" s="8"/>
      <c r="E60" s="8"/>
      <c r="F60" s="19"/>
      <c r="G60" s="14"/>
      <c r="H60" s="21"/>
      <c r="I60" s="28"/>
      <c r="J60" s="14"/>
      <c r="K60" s="21"/>
    </row>
    <row r="61" spans="1:15">
      <c r="A61" s="137">
        <v>12</v>
      </c>
      <c r="C61" s="9" t="s">
        <v>35</v>
      </c>
      <c r="E61" s="137">
        <v>12</v>
      </c>
      <c r="G61" s="29"/>
      <c r="H61" s="29"/>
      <c r="I61" s="30"/>
      <c r="J61" s="92"/>
      <c r="K61" s="29"/>
    </row>
    <row r="62" spans="1:15">
      <c r="A62" s="8">
        <v>13</v>
      </c>
      <c r="C62" s="9" t="s">
        <v>36</v>
      </c>
      <c r="D62" s="27" t="s">
        <v>37</v>
      </c>
      <c r="E62" s="8">
        <v>13</v>
      </c>
      <c r="G62" s="50"/>
      <c r="H62" s="48">
        <v>0</v>
      </c>
      <c r="I62" s="30"/>
      <c r="J62" s="50"/>
      <c r="K62" s="48">
        <v>0</v>
      </c>
      <c r="O62" s="137" t="s">
        <v>38</v>
      </c>
    </row>
    <row r="63" spans="1:15">
      <c r="A63" s="8">
        <v>14</v>
      </c>
      <c r="C63" s="9" t="s">
        <v>39</v>
      </c>
      <c r="D63" s="27" t="s">
        <v>40</v>
      </c>
      <c r="E63" s="8">
        <v>14</v>
      </c>
      <c r="G63" s="50"/>
      <c r="H63" s="48">
        <v>0</v>
      </c>
      <c r="I63" s="30"/>
      <c r="J63" s="50"/>
      <c r="K63" s="48">
        <v>0</v>
      </c>
    </row>
    <row r="64" spans="1:15">
      <c r="A64" s="8">
        <v>15</v>
      </c>
      <c r="C64" s="9" t="s">
        <v>41</v>
      </c>
      <c r="D64" s="27"/>
      <c r="E64" s="8">
        <v>15</v>
      </c>
      <c r="G64" s="92">
        <v>0</v>
      </c>
      <c r="H64" s="48">
        <v>0</v>
      </c>
      <c r="I64" s="30"/>
      <c r="J64" s="92">
        <v>0</v>
      </c>
      <c r="K64" s="48">
        <v>0</v>
      </c>
    </row>
    <row r="65" spans="1:254">
      <c r="A65" s="8">
        <v>16</v>
      </c>
      <c r="C65" s="9" t="s">
        <v>42</v>
      </c>
      <c r="D65" s="27"/>
      <c r="E65" s="8">
        <v>16</v>
      </c>
      <c r="G65" s="50"/>
      <c r="H65" s="48">
        <v>0</v>
      </c>
      <c r="I65" s="30"/>
      <c r="J65" s="50"/>
      <c r="K65" s="48">
        <v>0</v>
      </c>
    </row>
    <row r="66" spans="1:254">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48">
        <v>0</v>
      </c>
      <c r="I67" s="30"/>
      <c r="J67" s="50"/>
      <c r="K67" s="48">
        <v>0</v>
      </c>
    </row>
    <row r="68" spans="1:254">
      <c r="A68" s="8">
        <v>19</v>
      </c>
      <c r="C68" s="9" t="s">
        <v>45</v>
      </c>
      <c r="D68" s="27"/>
      <c r="E68" s="8">
        <v>19</v>
      </c>
      <c r="G68" s="50"/>
      <c r="H68" s="48">
        <v>0</v>
      </c>
      <c r="I68" s="30"/>
      <c r="J68" s="50"/>
      <c r="K68" s="48">
        <v>0</v>
      </c>
    </row>
    <row r="69" spans="1:254">
      <c r="A69" s="8">
        <v>20</v>
      </c>
      <c r="C69" s="9" t="s">
        <v>46</v>
      </c>
      <c r="D69" s="27"/>
      <c r="E69" s="8">
        <v>20</v>
      </c>
      <c r="G69" s="50"/>
      <c r="H69" s="48">
        <v>0</v>
      </c>
      <c r="I69" s="30"/>
      <c r="J69" s="50"/>
      <c r="K69" s="48">
        <v>0</v>
      </c>
    </row>
    <row r="70" spans="1:254">
      <c r="A70" s="27">
        <v>21</v>
      </c>
      <c r="C70" s="9" t="s">
        <v>47</v>
      </c>
      <c r="D70" s="27"/>
      <c r="E70" s="8">
        <v>21</v>
      </c>
      <c r="G70" s="50"/>
      <c r="H70" s="48">
        <v>0</v>
      </c>
      <c r="I70" s="30"/>
      <c r="J70" s="50"/>
      <c r="K70" s="48">
        <v>0</v>
      </c>
    </row>
    <row r="71" spans="1:254">
      <c r="A71" s="27">
        <v>22</v>
      </c>
      <c r="C71" s="9"/>
      <c r="D71" s="27"/>
      <c r="E71" s="8">
        <v>22</v>
      </c>
      <c r="G71" s="50"/>
      <c r="H71" s="48">
        <v>0</v>
      </c>
      <c r="I71" s="30" t="s">
        <v>38</v>
      </c>
      <c r="J71" s="50"/>
      <c r="K71" s="48">
        <v>0</v>
      </c>
    </row>
    <row r="72" spans="1:254">
      <c r="A72" s="8">
        <v>23</v>
      </c>
      <c r="C72" s="32"/>
      <c r="E72" s="8">
        <v>23</v>
      </c>
      <c r="F72" s="19" t="s">
        <v>6</v>
      </c>
      <c r="G72" s="20"/>
      <c r="H72" s="21"/>
      <c r="I72" s="28"/>
      <c r="J72" s="20"/>
      <c r="K72" s="21"/>
    </row>
    <row r="73" spans="1:254">
      <c r="A73" s="8">
        <v>24</v>
      </c>
      <c r="C73" s="32"/>
      <c r="D73" s="9"/>
      <c r="E73" s="8">
        <v>24</v>
      </c>
    </row>
    <row r="74" spans="1:254">
      <c r="A74" s="8">
        <v>25</v>
      </c>
      <c r="C74" s="9" t="s">
        <v>239</v>
      </c>
      <c r="D74" s="27"/>
      <c r="E74" s="8">
        <v>25</v>
      </c>
      <c r="G74" s="50"/>
      <c r="H74" s="48">
        <v>0</v>
      </c>
      <c r="I74" s="30"/>
      <c r="J74" s="50"/>
      <c r="K74" s="48">
        <v>0</v>
      </c>
    </row>
    <row r="75" spans="1:254">
      <c r="A75" s="137">
        <v>26</v>
      </c>
      <c r="E75" s="137">
        <v>26</v>
      </c>
      <c r="F75" s="19" t="s">
        <v>6</v>
      </c>
      <c r="G75" s="20"/>
      <c r="H75" s="21"/>
      <c r="I75" s="28"/>
      <c r="J75" s="20"/>
      <c r="K75" s="21"/>
    </row>
    <row r="76" spans="1:254" ht="15" customHeight="1">
      <c r="A76" s="8">
        <v>27</v>
      </c>
      <c r="C76" s="9" t="s">
        <v>48</v>
      </c>
      <c r="E76" s="8">
        <v>27</v>
      </c>
      <c r="F76" s="17"/>
      <c r="G76" s="92"/>
      <c r="H76" s="93">
        <v>0</v>
      </c>
      <c r="I76" s="29"/>
      <c r="J76" s="92"/>
      <c r="K76" s="93">
        <v>0</v>
      </c>
    </row>
    <row r="77" spans="1:254">
      <c r="F77" s="19"/>
      <c r="G77" s="20"/>
      <c r="H77" s="21"/>
      <c r="I77" s="28"/>
      <c r="J77" s="20"/>
      <c r="K77" s="21"/>
    </row>
    <row r="78" spans="1:254" ht="14.25">
      <c r="F78"/>
      <c r="G78"/>
      <c r="H78"/>
      <c r="I78"/>
      <c r="J78"/>
      <c r="K78"/>
    </row>
    <row r="79" spans="1:254" ht="30.75" customHeight="1">
      <c r="A79" s="33"/>
      <c r="B79" s="33"/>
      <c r="C79" s="243" t="s">
        <v>233</v>
      </c>
      <c r="D79" s="243"/>
      <c r="E79" s="243"/>
      <c r="F79" s="243"/>
      <c r="G79" s="243"/>
      <c r="H79" s="243"/>
      <c r="I79" s="243"/>
      <c r="J79" s="243"/>
      <c r="K79" s="34"/>
    </row>
    <row r="80" spans="1:254">
      <c r="D80" s="27"/>
      <c r="F80" s="19"/>
      <c r="G80" s="20"/>
      <c r="I80" s="28"/>
      <c r="J80" s="20"/>
      <c r="K80" s="21"/>
    </row>
    <row r="81" spans="1:15">
      <c r="C81" s="137" t="s">
        <v>49</v>
      </c>
      <c r="D81" s="27"/>
      <c r="F81" s="19"/>
      <c r="G81" s="20"/>
      <c r="I81" s="28"/>
      <c r="J81" s="20"/>
      <c r="K81" s="21"/>
    </row>
    <row r="82" spans="1:15">
      <c r="A82" s="8"/>
      <c r="C82" s="9"/>
      <c r="E82" s="8"/>
      <c r="F82" s="10"/>
      <c r="G82" s="11"/>
      <c r="H82" s="12"/>
      <c r="I82" s="10"/>
      <c r="J82" s="11"/>
      <c r="K82" s="12"/>
    </row>
    <row r="83" spans="1:15">
      <c r="A83" s="16" t="s">
        <v>58</v>
      </c>
      <c r="G83" s="14"/>
      <c r="K83" s="15" t="s">
        <v>59</v>
      </c>
    </row>
    <row r="84" spans="1:15" s="36" customFormat="1">
      <c r="A84" s="246" t="s">
        <v>60</v>
      </c>
      <c r="B84" s="246"/>
      <c r="C84" s="246"/>
      <c r="D84" s="246"/>
      <c r="E84" s="246"/>
      <c r="F84" s="246"/>
      <c r="G84" s="246"/>
      <c r="H84" s="246"/>
      <c r="I84" s="246"/>
      <c r="J84" s="246"/>
      <c r="K84" s="246"/>
    </row>
    <row r="85" spans="1:15">
      <c r="A85" s="16" t="str">
        <f>$A$42</f>
        <v xml:space="preserve">NAME: </v>
      </c>
      <c r="C85" s="137">
        <f>$D$20</f>
        <v>0</v>
      </c>
      <c r="G85" s="14"/>
      <c r="I85" s="17"/>
      <c r="J85" s="14"/>
      <c r="K85" s="18" t="str">
        <f>$K$3</f>
        <v>Date: October 10, 2016</v>
      </c>
    </row>
    <row r="86" spans="1:15">
      <c r="A86" s="19" t="s">
        <v>6</v>
      </c>
      <c r="B86" s="19" t="s">
        <v>6</v>
      </c>
      <c r="C86" s="19" t="s">
        <v>6</v>
      </c>
      <c r="D86" s="19" t="s">
        <v>6</v>
      </c>
      <c r="E86" s="19" t="s">
        <v>6</v>
      </c>
      <c r="F86" s="19" t="s">
        <v>6</v>
      </c>
      <c r="G86" s="20" t="s">
        <v>6</v>
      </c>
      <c r="H86" s="21" t="s">
        <v>6</v>
      </c>
      <c r="I86" s="19" t="s">
        <v>6</v>
      </c>
      <c r="J86" s="20" t="s">
        <v>6</v>
      </c>
      <c r="K86" s="21" t="s">
        <v>6</v>
      </c>
    </row>
    <row r="87" spans="1:15">
      <c r="A87" s="22" t="s">
        <v>7</v>
      </c>
      <c r="C87" s="9" t="s">
        <v>8</v>
      </c>
      <c r="E87" s="22" t="s">
        <v>7</v>
      </c>
      <c r="F87" s="23"/>
      <c r="G87" s="24"/>
      <c r="H87" s="25" t="str">
        <f>H44</f>
        <v>2015-16</v>
      </c>
      <c r="I87" s="23"/>
      <c r="J87" s="24"/>
      <c r="K87" s="25" t="str">
        <f>K44</f>
        <v>2016-17</v>
      </c>
    </row>
    <row r="88" spans="1:15">
      <c r="A88" s="22" t="s">
        <v>9</v>
      </c>
      <c r="C88" s="26" t="s">
        <v>10</v>
      </c>
      <c r="E88" s="22" t="s">
        <v>9</v>
      </c>
      <c r="F88" s="23"/>
      <c r="G88" s="24" t="s">
        <v>11</v>
      </c>
      <c r="H88" s="25" t="s">
        <v>12</v>
      </c>
      <c r="I88" s="23"/>
      <c r="J88" s="24" t="s">
        <v>11</v>
      </c>
      <c r="K88" s="25" t="s">
        <v>13</v>
      </c>
    </row>
    <row r="89" spans="1:15">
      <c r="A89" s="19" t="s">
        <v>6</v>
      </c>
      <c r="B89" s="19" t="s">
        <v>6</v>
      </c>
      <c r="C89" s="19" t="s">
        <v>6</v>
      </c>
      <c r="D89" s="19" t="s">
        <v>6</v>
      </c>
      <c r="E89" s="19" t="s">
        <v>6</v>
      </c>
      <c r="F89" s="19" t="s">
        <v>6</v>
      </c>
      <c r="G89" s="20" t="s">
        <v>6</v>
      </c>
      <c r="H89" s="20" t="s">
        <v>6</v>
      </c>
      <c r="I89" s="19" t="s">
        <v>6</v>
      </c>
      <c r="J89" s="20" t="s">
        <v>6</v>
      </c>
      <c r="K89" s="21" t="s">
        <v>6</v>
      </c>
    </row>
    <row r="90" spans="1:15">
      <c r="A90" s="8">
        <v>1</v>
      </c>
      <c r="C90" s="9" t="s">
        <v>14</v>
      </c>
      <c r="D90" s="27" t="s">
        <v>15</v>
      </c>
      <c r="E90" s="8">
        <v>1</v>
      </c>
      <c r="G90" s="50">
        <f>+G481</f>
        <v>0</v>
      </c>
      <c r="H90" s="50">
        <f>+H481</f>
        <v>0</v>
      </c>
      <c r="I90" s="30"/>
      <c r="J90" s="50">
        <f>+J481</f>
        <v>0</v>
      </c>
      <c r="K90" s="50">
        <f>+K481</f>
        <v>0</v>
      </c>
    </row>
    <row r="91" spans="1:15">
      <c r="A91" s="8">
        <v>2</v>
      </c>
      <c r="C91" s="9" t="s">
        <v>16</v>
      </c>
      <c r="D91" s="27" t="s">
        <v>17</v>
      </c>
      <c r="E91" s="8">
        <v>2</v>
      </c>
      <c r="G91" s="50">
        <f>+G520</f>
        <v>0</v>
      </c>
      <c r="H91" s="50">
        <f>+H520</f>
        <v>0</v>
      </c>
      <c r="I91" s="30"/>
      <c r="J91" s="50">
        <f>+J520</f>
        <v>0</v>
      </c>
      <c r="K91" s="50">
        <f>+K520</f>
        <v>0</v>
      </c>
    </row>
    <row r="92" spans="1:15">
      <c r="A92" s="8">
        <v>3</v>
      </c>
      <c r="C92" s="9" t="s">
        <v>18</v>
      </c>
      <c r="D92" s="27" t="s">
        <v>19</v>
      </c>
      <c r="E92" s="8">
        <v>3</v>
      </c>
      <c r="G92" s="50">
        <f>+G557</f>
        <v>0</v>
      </c>
      <c r="H92" s="50">
        <f>+H557</f>
        <v>0</v>
      </c>
      <c r="I92" s="30"/>
      <c r="J92" s="50">
        <f>+J557</f>
        <v>0</v>
      </c>
      <c r="K92" s="50">
        <f>+K557</f>
        <v>0</v>
      </c>
    </row>
    <row r="93" spans="1:15">
      <c r="A93" s="8">
        <v>4</v>
      </c>
      <c r="C93" s="9" t="s">
        <v>20</v>
      </c>
      <c r="D93" s="27" t="s">
        <v>21</v>
      </c>
      <c r="E93" s="8">
        <v>4</v>
      </c>
      <c r="G93" s="50">
        <f>+G594</f>
        <v>0</v>
      </c>
      <c r="H93" s="50">
        <f>+H594</f>
        <v>0</v>
      </c>
      <c r="I93" s="30"/>
      <c r="J93" s="50">
        <f>+J594</f>
        <v>0</v>
      </c>
      <c r="K93" s="50">
        <f>+K594</f>
        <v>0</v>
      </c>
    </row>
    <row r="94" spans="1:15">
      <c r="A94" s="8">
        <v>5</v>
      </c>
      <c r="C94" s="9" t="s">
        <v>22</v>
      </c>
      <c r="D94" s="27" t="s">
        <v>23</v>
      </c>
      <c r="E94" s="8">
        <v>5</v>
      </c>
      <c r="G94" s="50">
        <f>+G631</f>
        <v>0</v>
      </c>
      <c r="H94" s="50">
        <f>+H631</f>
        <v>0</v>
      </c>
      <c r="I94" s="30"/>
      <c r="J94" s="50">
        <f>+J631</f>
        <v>0</v>
      </c>
      <c r="K94" s="50">
        <f>+K631</f>
        <v>0</v>
      </c>
    </row>
    <row r="95" spans="1:15">
      <c r="A95" s="8">
        <v>6</v>
      </c>
      <c r="C95" s="9" t="s">
        <v>24</v>
      </c>
      <c r="D95" s="27" t="s">
        <v>25</v>
      </c>
      <c r="E95" s="8">
        <v>6</v>
      </c>
      <c r="G95" s="50">
        <f>+G668</f>
        <v>0</v>
      </c>
      <c r="H95" s="50">
        <f>+H668</f>
        <v>0</v>
      </c>
      <c r="I95" s="30"/>
      <c r="J95" s="50">
        <f>+J668</f>
        <v>0</v>
      </c>
      <c r="K95" s="50">
        <f>+K668</f>
        <v>0</v>
      </c>
    </row>
    <row r="96" spans="1:15">
      <c r="A96" s="8">
        <v>7</v>
      </c>
      <c r="C96" s="9" t="s">
        <v>26</v>
      </c>
      <c r="D96" s="27" t="s">
        <v>27</v>
      </c>
      <c r="E96" s="8">
        <v>7</v>
      </c>
      <c r="G96" s="50">
        <f>+G705</f>
        <v>0</v>
      </c>
      <c r="H96" s="50">
        <f>+H705</f>
        <v>0</v>
      </c>
      <c r="I96" s="30"/>
      <c r="J96" s="50">
        <f>+J705</f>
        <v>0</v>
      </c>
      <c r="K96" s="50">
        <f>+K705</f>
        <v>0</v>
      </c>
      <c r="O96" s="137" t="s">
        <v>38</v>
      </c>
    </row>
    <row r="97" spans="1:254">
      <c r="A97" s="8">
        <v>8</v>
      </c>
      <c r="C97" s="9" t="s">
        <v>28</v>
      </c>
      <c r="D97" s="27" t="s">
        <v>29</v>
      </c>
      <c r="E97" s="8">
        <v>8</v>
      </c>
      <c r="G97" s="50">
        <f>+G742</f>
        <v>0</v>
      </c>
      <c r="H97" s="50">
        <f>+H742</f>
        <v>0</v>
      </c>
      <c r="I97" s="30"/>
      <c r="J97" s="50">
        <f>+J742</f>
        <v>0</v>
      </c>
      <c r="K97" s="50">
        <f>+K742</f>
        <v>0</v>
      </c>
    </row>
    <row r="98" spans="1:254">
      <c r="A98" s="8">
        <v>9</v>
      </c>
      <c r="C98" s="9" t="s">
        <v>30</v>
      </c>
      <c r="D98" s="27" t="s">
        <v>31</v>
      </c>
      <c r="E98" s="8">
        <v>9</v>
      </c>
      <c r="G98" s="48">
        <f>+G780</f>
        <v>0</v>
      </c>
      <c r="H98" s="48">
        <f>+H780</f>
        <v>0</v>
      </c>
      <c r="I98" s="30" t="s">
        <v>38</v>
      </c>
      <c r="J98" s="48">
        <f>+J780</f>
        <v>0</v>
      </c>
      <c r="K98" s="48">
        <f>+K780</f>
        <v>0</v>
      </c>
    </row>
    <row r="99" spans="1:254">
      <c r="A99" s="8">
        <v>10</v>
      </c>
      <c r="C99" s="9" t="s">
        <v>32</v>
      </c>
      <c r="D99" s="27" t="s">
        <v>33</v>
      </c>
      <c r="E99" s="8">
        <v>10</v>
      </c>
      <c r="G99" s="50">
        <f>+G816</f>
        <v>0</v>
      </c>
      <c r="H99" s="50">
        <f>+H816</f>
        <v>14088494</v>
      </c>
      <c r="I99" s="30"/>
      <c r="J99" s="50">
        <f>+J816</f>
        <v>0</v>
      </c>
      <c r="K99" s="50">
        <f>+K816</f>
        <v>14554528</v>
      </c>
    </row>
    <row r="100" spans="1:254">
      <c r="A100" s="8"/>
      <c r="C100" s="9"/>
      <c r="D100" s="27"/>
      <c r="E100" s="8"/>
      <c r="F100" s="19" t="s">
        <v>6</v>
      </c>
      <c r="G100" s="20" t="s">
        <v>6</v>
      </c>
      <c r="H100" s="49"/>
      <c r="I100" s="28"/>
      <c r="J100" s="20"/>
      <c r="K100" s="49"/>
    </row>
    <row r="101" spans="1:254">
      <c r="A101" s="137">
        <v>11</v>
      </c>
      <c r="C101" s="9" t="s">
        <v>61</v>
      </c>
      <c r="E101" s="137">
        <v>11</v>
      </c>
      <c r="G101" s="50">
        <f>SUM(G90:G99)</f>
        <v>0</v>
      </c>
      <c r="H101" s="48">
        <f>SUM(H90:H99)</f>
        <v>14088494</v>
      </c>
      <c r="I101" s="30"/>
      <c r="J101" s="50">
        <f>SUM(J90:J99)</f>
        <v>0</v>
      </c>
      <c r="K101" s="48">
        <f>SUM(K90:K99)</f>
        <v>14554528</v>
      </c>
    </row>
    <row r="102" spans="1:254">
      <c r="A102" s="8"/>
      <c r="E102" s="8"/>
      <c r="F102" s="19" t="s">
        <v>6</v>
      </c>
      <c r="G102" s="20" t="s">
        <v>6</v>
      </c>
      <c r="H102" s="21"/>
      <c r="I102" s="28"/>
      <c r="J102" s="20"/>
      <c r="K102" s="21"/>
    </row>
    <row r="103" spans="1:254">
      <c r="A103" s="8"/>
      <c r="E103" s="8"/>
      <c r="F103" s="19"/>
      <c r="G103" s="14"/>
      <c r="H103" s="21"/>
      <c r="I103" s="28"/>
      <c r="J103" s="14"/>
      <c r="K103" s="21"/>
    </row>
    <row r="104" spans="1:254">
      <c r="A104" s="137">
        <v>12</v>
      </c>
      <c r="C104" s="9" t="s">
        <v>35</v>
      </c>
      <c r="E104" s="137">
        <v>12</v>
      </c>
      <c r="G104" s="29"/>
      <c r="H104" s="29"/>
      <c r="I104" s="30"/>
      <c r="J104" s="50"/>
      <c r="K104" s="29"/>
    </row>
    <row r="105" spans="1:254">
      <c r="A105" s="8">
        <v>13</v>
      </c>
      <c r="C105" s="9" t="s">
        <v>36</v>
      </c>
      <c r="D105" s="27" t="s">
        <v>37</v>
      </c>
      <c r="E105" s="8">
        <v>13</v>
      </c>
      <c r="G105" s="50"/>
      <c r="H105" s="48">
        <f>+H443</f>
        <v>0</v>
      </c>
      <c r="I105" s="30"/>
      <c r="J105" s="50"/>
      <c r="K105" s="48">
        <f>+K443</f>
        <v>0</v>
      </c>
    </row>
    <row r="106" spans="1:254">
      <c r="A106" s="8">
        <v>14</v>
      </c>
      <c r="C106" s="9" t="s">
        <v>39</v>
      </c>
      <c r="D106" s="27" t="s">
        <v>62</v>
      </c>
      <c r="E106" s="8">
        <v>14</v>
      </c>
      <c r="G106" s="50"/>
      <c r="H106" s="116">
        <f>H145</f>
        <v>0</v>
      </c>
      <c r="I106" s="30"/>
      <c r="J106" s="50"/>
      <c r="K106" s="116">
        <f>K145</f>
        <v>0</v>
      </c>
    </row>
    <row r="107" spans="1:254">
      <c r="A107" s="8">
        <v>15</v>
      </c>
      <c r="C107" s="9" t="s">
        <v>41</v>
      </c>
      <c r="D107" s="27"/>
      <c r="E107" s="8">
        <v>15</v>
      </c>
      <c r="G107" s="50">
        <f>H182</f>
        <v>0</v>
      </c>
      <c r="H107" s="138"/>
      <c r="I107" s="30"/>
      <c r="J107" s="50">
        <f>K182</f>
        <v>0</v>
      </c>
      <c r="K107" s="138"/>
    </row>
    <row r="108" spans="1:254">
      <c r="A108" s="8">
        <v>16</v>
      </c>
      <c r="C108" s="9" t="s">
        <v>42</v>
      </c>
      <c r="D108" s="27"/>
      <c r="E108" s="8">
        <v>16</v>
      </c>
      <c r="G108" s="50"/>
      <c r="H108" s="48">
        <f>+H308-H107</f>
        <v>0</v>
      </c>
      <c r="I108" s="30"/>
      <c r="J108" s="50"/>
      <c r="K108" s="138"/>
    </row>
    <row r="109" spans="1:254">
      <c r="A109" s="27">
        <v>17</v>
      </c>
      <c r="B109" s="27"/>
      <c r="C109" s="31" t="s">
        <v>63</v>
      </c>
      <c r="D109" s="27" t="s">
        <v>64</v>
      </c>
      <c r="E109" s="27">
        <v>17</v>
      </c>
      <c r="F109" s="27"/>
      <c r="G109" s="50"/>
      <c r="H109" s="48">
        <f>SUM(H107:H108)</f>
        <v>0</v>
      </c>
      <c r="I109" s="31"/>
      <c r="J109" s="50"/>
      <c r="K109" s="48">
        <f>SUM(K107:K108)</f>
        <v>0</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c r="II109" s="31"/>
      <c r="IJ109" s="27"/>
      <c r="IK109" s="31"/>
      <c r="IL109" s="27"/>
      <c r="IM109" s="31"/>
      <c r="IN109" s="27"/>
      <c r="IO109" s="31"/>
      <c r="IP109" s="27"/>
      <c r="IQ109" s="31"/>
      <c r="IR109" s="27"/>
      <c r="IS109" s="31"/>
      <c r="IT109" s="27"/>
    </row>
    <row r="110" spans="1:254">
      <c r="A110" s="8">
        <v>18</v>
      </c>
      <c r="C110" s="9" t="s">
        <v>44</v>
      </c>
      <c r="D110" s="27" t="s">
        <v>64</v>
      </c>
      <c r="E110" s="8">
        <v>18</v>
      </c>
      <c r="G110" s="50"/>
      <c r="H110" s="48">
        <f>+H307</f>
        <v>0</v>
      </c>
      <c r="I110" s="30"/>
      <c r="J110" s="50"/>
      <c r="K110" s="138"/>
    </row>
    <row r="111" spans="1:254">
      <c r="A111" s="8">
        <v>19</v>
      </c>
      <c r="C111" s="9" t="s">
        <v>45</v>
      </c>
      <c r="D111" s="27" t="s">
        <v>64</v>
      </c>
      <c r="E111" s="8">
        <v>19</v>
      </c>
      <c r="G111" s="50"/>
      <c r="H111" s="48">
        <f>+H313</f>
        <v>0</v>
      </c>
      <c r="I111" s="30"/>
      <c r="J111" s="50"/>
      <c r="K111" s="138"/>
    </row>
    <row r="112" spans="1:254">
      <c r="A112" s="8">
        <v>20</v>
      </c>
      <c r="C112" s="9" t="s">
        <v>46</v>
      </c>
      <c r="D112" s="27" t="s">
        <v>64</v>
      </c>
      <c r="E112" s="8">
        <v>20</v>
      </c>
      <c r="G112" s="50"/>
      <c r="H112" s="48">
        <f>H109+H110+H111</f>
        <v>0</v>
      </c>
      <c r="I112" s="30"/>
      <c r="J112" s="50"/>
      <c r="K112" s="48">
        <f>K109+K110+K111</f>
        <v>0</v>
      </c>
    </row>
    <row r="113" spans="1:17">
      <c r="A113" s="27">
        <v>21</v>
      </c>
      <c r="C113" s="9"/>
      <c r="D113" s="27"/>
      <c r="E113" s="8">
        <v>21</v>
      </c>
      <c r="G113" s="50"/>
      <c r="H113" s="48">
        <f>+H352-H333</f>
        <v>0</v>
      </c>
      <c r="I113" s="30"/>
      <c r="J113" s="50"/>
      <c r="K113" s="48">
        <f>+K352-K333</f>
        <v>0</v>
      </c>
      <c r="L113" s="137" t="s">
        <v>38</v>
      </c>
    </row>
    <row r="114" spans="1:17">
      <c r="A114" s="27">
        <v>22</v>
      </c>
      <c r="C114" s="9"/>
      <c r="D114" s="27"/>
      <c r="E114" s="8">
        <v>22</v>
      </c>
      <c r="G114" s="50"/>
      <c r="H114" s="48">
        <f>H333</f>
        <v>0</v>
      </c>
      <c r="I114" s="30" t="s">
        <v>38</v>
      </c>
      <c r="J114" s="50"/>
      <c r="K114" s="48">
        <f>K333</f>
        <v>0</v>
      </c>
    </row>
    <row r="115" spans="1:17">
      <c r="A115" s="8">
        <v>23</v>
      </c>
      <c r="C115" s="32"/>
      <c r="E115" s="8">
        <v>23</v>
      </c>
      <c r="F115" s="19" t="s">
        <v>6</v>
      </c>
      <c r="G115" s="20"/>
      <c r="H115" s="21"/>
      <c r="I115" s="28"/>
      <c r="J115" s="20"/>
      <c r="K115" s="21"/>
      <c r="Q115" s="137" t="s">
        <v>38</v>
      </c>
    </row>
    <row r="116" spans="1:17">
      <c r="A116" s="8">
        <v>24</v>
      </c>
      <c r="C116" s="32"/>
      <c r="D116" s="9"/>
      <c r="E116" s="8">
        <v>24</v>
      </c>
    </row>
    <row r="117" spans="1:17">
      <c r="A117" s="8">
        <v>25</v>
      </c>
      <c r="C117" s="9" t="s">
        <v>239</v>
      </c>
      <c r="D117" s="27" t="s">
        <v>65</v>
      </c>
      <c r="E117" s="8">
        <v>25</v>
      </c>
      <c r="G117" s="50"/>
      <c r="H117" s="48">
        <f>+H399</f>
        <v>14088494</v>
      </c>
      <c r="I117" s="30"/>
      <c r="J117" s="50"/>
      <c r="K117" s="48">
        <f>+K399</f>
        <v>14554528</v>
      </c>
    </row>
    <row r="118" spans="1:17">
      <c r="A118" s="137">
        <v>26</v>
      </c>
      <c r="E118" s="137">
        <v>26</v>
      </c>
      <c r="F118" s="19" t="s">
        <v>6</v>
      </c>
      <c r="G118" s="20"/>
      <c r="H118" s="21"/>
      <c r="I118" s="28"/>
      <c r="J118" s="20"/>
      <c r="K118" s="21"/>
    </row>
    <row r="119" spans="1:17">
      <c r="A119" s="8">
        <v>27</v>
      </c>
      <c r="C119" s="9" t="s">
        <v>48</v>
      </c>
      <c r="E119" s="8">
        <v>27</v>
      </c>
      <c r="F119" s="17"/>
      <c r="G119" s="50"/>
      <c r="H119" s="48">
        <f>H105+H106+H112+H113+H114+H117</f>
        <v>14088494</v>
      </c>
      <c r="I119" s="29"/>
      <c r="J119" s="51"/>
      <c r="K119" s="48">
        <f>K105+K106+K112+K113+K114+K117</f>
        <v>14554528</v>
      </c>
      <c r="L119" s="91"/>
      <c r="M119" s="91"/>
      <c r="N119" s="91"/>
      <c r="O119" s="91"/>
      <c r="P119" s="91"/>
      <c r="Q119" s="91"/>
    </row>
    <row r="120" spans="1:17">
      <c r="A120" s="8"/>
      <c r="C120" s="9"/>
      <c r="E120" s="8"/>
      <c r="F120" s="52" t="s">
        <v>260</v>
      </c>
      <c r="G120" s="53"/>
      <c r="H120" s="53"/>
      <c r="I120" s="53"/>
      <c r="J120" s="54"/>
      <c r="K120" s="55"/>
    </row>
    <row r="121" spans="1:17" ht="29.25" customHeight="1">
      <c r="C121" s="243" t="s">
        <v>233</v>
      </c>
      <c r="D121" s="243"/>
      <c r="E121" s="243"/>
      <c r="F121" s="243"/>
      <c r="G121" s="243"/>
      <c r="H121" s="243"/>
      <c r="I121" s="243"/>
      <c r="J121" s="243"/>
      <c r="K121" s="56"/>
    </row>
    <row r="122" spans="1:17">
      <c r="D122" s="27"/>
      <c r="F122" s="19"/>
      <c r="G122" s="20"/>
      <c r="I122" s="28"/>
      <c r="J122" s="20"/>
      <c r="K122" s="21"/>
      <c r="M122" s="137" t="s">
        <v>38</v>
      </c>
    </row>
    <row r="123" spans="1:17">
      <c r="C123" s="137" t="s">
        <v>49</v>
      </c>
      <c r="G123" s="137"/>
      <c r="H123" s="137"/>
      <c r="J123" s="137"/>
      <c r="K123" s="137"/>
    </row>
    <row r="124" spans="1:17">
      <c r="D124" s="27"/>
      <c r="F124" s="19"/>
      <c r="G124" s="20"/>
      <c r="I124" s="28"/>
      <c r="J124" s="20"/>
      <c r="K124" s="21"/>
    </row>
    <row r="125" spans="1:17">
      <c r="E125" s="35"/>
    </row>
    <row r="126" spans="1:17">
      <c r="A126" s="36" t="s">
        <v>234</v>
      </c>
    </row>
    <row r="127" spans="1:17">
      <c r="A127" s="16" t="str">
        <f>$A$83</f>
        <v xml:space="preserve">Institution No.:  </v>
      </c>
      <c r="B127" s="36"/>
      <c r="C127" s="36"/>
      <c r="D127" s="36"/>
      <c r="E127" s="37"/>
      <c r="F127" s="36"/>
      <c r="G127" s="38"/>
      <c r="H127" s="39"/>
      <c r="I127" s="36"/>
      <c r="J127" s="38"/>
      <c r="K127" s="15" t="s">
        <v>50</v>
      </c>
    </row>
    <row r="128" spans="1:17" ht="14.25">
      <c r="A128" s="244" t="s">
        <v>249</v>
      </c>
      <c r="B128" s="244"/>
      <c r="C128" s="244"/>
      <c r="D128" s="244"/>
      <c r="E128" s="244"/>
      <c r="F128" s="244"/>
      <c r="G128" s="244"/>
      <c r="H128" s="244"/>
      <c r="I128" s="244"/>
      <c r="J128" s="244"/>
      <c r="K128" s="244"/>
    </row>
    <row r="129" spans="1:11">
      <c r="A129" s="16" t="str">
        <f>$A$42</f>
        <v xml:space="preserve">NAME: </v>
      </c>
      <c r="C129" s="137">
        <f>$D$20</f>
        <v>0</v>
      </c>
      <c r="H129" s="40"/>
      <c r="J129" s="14"/>
      <c r="K129" s="18" t="str">
        <f>$K$3</f>
        <v>Date: October 10, 2016</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2015-16</v>
      </c>
      <c r="I131" s="23"/>
      <c r="J131" s="24"/>
      <c r="K131" s="25" t="str">
        <f>K87</f>
        <v>2016-17</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45" t="s">
        <v>66</v>
      </c>
      <c r="D135" s="245"/>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45" t="s">
        <v>56</v>
      </c>
      <c r="D139" s="245"/>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3" ht="12.75">
      <c r="B161" s="45"/>
      <c r="C161" s="46"/>
      <c r="D161" s="47"/>
      <c r="E161" s="47"/>
      <c r="F161" s="47"/>
    </row>
    <row r="162" spans="1:13">
      <c r="E162" s="35"/>
    </row>
    <row r="163" spans="1:13">
      <c r="E163" s="35"/>
    </row>
    <row r="164" spans="1:13">
      <c r="E164" s="35"/>
    </row>
    <row r="165" spans="1:13">
      <c r="E165" s="35"/>
    </row>
    <row r="166" spans="1:13">
      <c r="E166" s="35"/>
    </row>
    <row r="167" spans="1:13">
      <c r="E167" s="35"/>
    </row>
    <row r="168" spans="1:13">
      <c r="E168" s="35"/>
    </row>
    <row r="169" spans="1:13">
      <c r="E169" s="35"/>
    </row>
    <row r="170" spans="1:13">
      <c r="E170" s="35"/>
    </row>
    <row r="171" spans="1:13">
      <c r="E171" s="35"/>
    </row>
    <row r="172" spans="1:13">
      <c r="E172" s="35"/>
    </row>
    <row r="173" spans="1:13">
      <c r="E173" s="35"/>
    </row>
    <row r="174" spans="1:13">
      <c r="A174" s="16" t="str">
        <f>$A$83</f>
        <v xml:space="preserve">Institution No.:  </v>
      </c>
      <c r="E174" s="35"/>
      <c r="G174" s="14"/>
      <c r="H174" s="40"/>
      <c r="J174" s="14"/>
      <c r="K174" s="15" t="s">
        <v>67</v>
      </c>
      <c r="L174" s="17"/>
      <c r="M174" s="57"/>
    </row>
    <row r="175" spans="1:13" s="36" customFormat="1">
      <c r="A175" s="244" t="s">
        <v>68</v>
      </c>
      <c r="B175" s="244"/>
      <c r="C175" s="244"/>
      <c r="D175" s="244"/>
      <c r="E175" s="244"/>
      <c r="F175" s="244"/>
      <c r="G175" s="244"/>
      <c r="H175" s="244"/>
      <c r="I175" s="244"/>
      <c r="J175" s="244"/>
      <c r="K175" s="244"/>
      <c r="L175" s="58"/>
      <c r="M175" s="59"/>
    </row>
    <row r="176" spans="1:13">
      <c r="A176" s="16" t="str">
        <f>$A$42</f>
        <v xml:space="preserve">NAME: </v>
      </c>
      <c r="C176" s="137">
        <f>$D$20</f>
        <v>0</v>
      </c>
      <c r="H176" s="40"/>
      <c r="J176" s="14"/>
      <c r="K176" s="18" t="str">
        <f>$K$3</f>
        <v>Date: October 10, 2016</v>
      </c>
      <c r="L176" s="17"/>
      <c r="M176" s="57"/>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2015-16</v>
      </c>
      <c r="I178" s="23"/>
      <c r="J178" s="137"/>
      <c r="K178" s="25" t="str">
        <f>K131</f>
        <v>2016-17</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41">
        <v>0</v>
      </c>
      <c r="I182" s="96"/>
      <c r="J182" s="137"/>
      <c r="K182" s="141">
        <v>0</v>
      </c>
    </row>
    <row r="183" spans="1:11">
      <c r="A183" s="27" t="s">
        <v>72</v>
      </c>
      <c r="C183" s="9" t="s">
        <v>73</v>
      </c>
      <c r="E183" s="27" t="s">
        <v>72</v>
      </c>
      <c r="F183" s="60"/>
      <c r="G183" s="96"/>
      <c r="H183" s="98"/>
      <c r="I183" s="96"/>
      <c r="J183" s="137"/>
      <c r="K183" s="98"/>
    </row>
    <row r="184" spans="1:11">
      <c r="A184" s="27" t="s">
        <v>74</v>
      </c>
      <c r="C184" s="9" t="s">
        <v>75</v>
      </c>
      <c r="E184" s="27" t="s">
        <v>74</v>
      </c>
      <c r="F184" s="60"/>
      <c r="G184" s="96"/>
      <c r="H184" s="97">
        <f>SUM(H182:H183)</f>
        <v>0</v>
      </c>
      <c r="I184" s="96"/>
      <c r="J184" s="137"/>
      <c r="K184" s="97">
        <f>SUM(K182:K183)</f>
        <v>0</v>
      </c>
    </row>
    <row r="185" spans="1:11">
      <c r="A185" s="8">
        <v>3</v>
      </c>
      <c r="C185" s="9" t="s">
        <v>76</v>
      </c>
      <c r="E185" s="8">
        <v>3</v>
      </c>
      <c r="F185" s="60"/>
      <c r="G185" s="96"/>
      <c r="H185" s="141">
        <v>0</v>
      </c>
      <c r="I185" s="96"/>
      <c r="J185" s="137"/>
      <c r="K185" s="141">
        <v>0</v>
      </c>
    </row>
    <row r="186" spans="1:11">
      <c r="A186" s="8">
        <v>4</v>
      </c>
      <c r="C186" s="9" t="s">
        <v>77</v>
      </c>
      <c r="E186" s="8">
        <v>4</v>
      </c>
      <c r="F186" s="60"/>
      <c r="G186" s="96"/>
      <c r="H186" s="97">
        <f>SUM(H184:H185)</f>
        <v>0</v>
      </c>
      <c r="I186" s="96"/>
      <c r="J186" s="137"/>
      <c r="K186" s="97">
        <f>SUM(K184:K185)</f>
        <v>0</v>
      </c>
    </row>
    <row r="187" spans="1:11">
      <c r="A187" s="8">
        <v>5</v>
      </c>
      <c r="E187" s="8">
        <v>5</v>
      </c>
      <c r="F187" s="60"/>
      <c r="G187" s="96"/>
      <c r="H187" s="97"/>
      <c r="I187" s="96"/>
      <c r="J187" s="137"/>
      <c r="K187" s="97"/>
    </row>
    <row r="188" spans="1:11">
      <c r="A188" s="8">
        <v>6</v>
      </c>
      <c r="C188" s="9" t="s">
        <v>78</v>
      </c>
      <c r="E188" s="8">
        <v>6</v>
      </c>
      <c r="F188" s="60"/>
      <c r="G188" s="96"/>
      <c r="H188" s="141">
        <v>0</v>
      </c>
      <c r="I188" s="96"/>
      <c r="J188" s="137"/>
      <c r="K188" s="141">
        <v>0</v>
      </c>
    </row>
    <row r="189" spans="1:11">
      <c r="A189" s="8">
        <v>7</v>
      </c>
      <c r="C189" s="9" t="s">
        <v>79</v>
      </c>
      <c r="E189" s="8">
        <v>7</v>
      </c>
      <c r="F189" s="60"/>
      <c r="G189" s="96"/>
      <c r="H189" s="141">
        <v>0</v>
      </c>
      <c r="I189" s="96"/>
      <c r="J189" s="137"/>
      <c r="K189" s="141">
        <v>0</v>
      </c>
    </row>
    <row r="190" spans="1:11">
      <c r="A190" s="8">
        <v>8</v>
      </c>
      <c r="C190" s="9" t="s">
        <v>80</v>
      </c>
      <c r="E190" s="8">
        <v>8</v>
      </c>
      <c r="F190" s="60"/>
      <c r="G190" s="96"/>
      <c r="H190" s="97">
        <f>SUM(H188:H189)</f>
        <v>0</v>
      </c>
      <c r="I190" s="96"/>
      <c r="J190" s="137"/>
      <c r="K190" s="97">
        <f>SUM(K188:K189)</f>
        <v>0</v>
      </c>
    </row>
    <row r="191" spans="1:11">
      <c r="A191" s="8">
        <v>9</v>
      </c>
      <c r="E191" s="8">
        <v>9</v>
      </c>
      <c r="F191" s="60"/>
      <c r="G191" s="96"/>
      <c r="H191" s="97"/>
      <c r="I191" s="96"/>
      <c r="J191" s="137"/>
      <c r="K191" s="97"/>
    </row>
    <row r="192" spans="1:11">
      <c r="A192" s="8">
        <v>10</v>
      </c>
      <c r="C192" s="9" t="s">
        <v>81</v>
      </c>
      <c r="E192" s="8">
        <v>10</v>
      </c>
      <c r="F192" s="60"/>
      <c r="G192" s="96"/>
      <c r="H192" s="97">
        <f>H184+H188</f>
        <v>0</v>
      </c>
      <c r="I192" s="96"/>
      <c r="J192" s="137"/>
      <c r="K192" s="97">
        <f>K184+K188</f>
        <v>0</v>
      </c>
    </row>
    <row r="193" spans="1:11">
      <c r="A193" s="8">
        <v>11</v>
      </c>
      <c r="C193" s="9" t="s">
        <v>82</v>
      </c>
      <c r="E193" s="8">
        <v>11</v>
      </c>
      <c r="F193" s="60"/>
      <c r="G193" s="96"/>
      <c r="H193" s="97">
        <f>H185+H189</f>
        <v>0</v>
      </c>
      <c r="I193" s="96"/>
      <c r="J193" s="137"/>
      <c r="K193" s="97">
        <f>K185+K189</f>
        <v>0</v>
      </c>
    </row>
    <row r="194" spans="1:11">
      <c r="A194" s="8">
        <v>12</v>
      </c>
      <c r="C194" s="9" t="s">
        <v>83</v>
      </c>
      <c r="E194" s="8">
        <v>12</v>
      </c>
      <c r="F194" s="60"/>
      <c r="G194" s="96"/>
      <c r="H194" s="97">
        <f>H192+H193</f>
        <v>0</v>
      </c>
      <c r="I194" s="96"/>
      <c r="J194" s="137"/>
      <c r="K194" s="97">
        <f>K192+K193</f>
        <v>0</v>
      </c>
    </row>
    <row r="195" spans="1:11">
      <c r="A195" s="8">
        <v>13</v>
      </c>
      <c r="E195" s="8">
        <v>13</v>
      </c>
      <c r="G195" s="96"/>
      <c r="H195" s="99"/>
      <c r="I195" s="100"/>
      <c r="J195" s="137"/>
      <c r="K195" s="99"/>
    </row>
    <row r="196" spans="1:11">
      <c r="A196" s="8">
        <v>15</v>
      </c>
      <c r="C196" s="9" t="s">
        <v>84</v>
      </c>
      <c r="E196" s="8">
        <v>15</v>
      </c>
      <c r="G196" s="96"/>
      <c r="H196" s="101"/>
      <c r="I196" s="100"/>
      <c r="J196" s="137"/>
      <c r="K196" s="101"/>
    </row>
    <row r="197" spans="1:11">
      <c r="A197" s="8">
        <v>16</v>
      </c>
      <c r="C197" s="9" t="s">
        <v>85</v>
      </c>
      <c r="E197" s="8">
        <v>16</v>
      </c>
      <c r="G197" s="96"/>
      <c r="H197" s="135" t="e">
        <f>(H119-H367)/H194</f>
        <v>#DIV/0!</v>
      </c>
      <c r="I197" s="102"/>
      <c r="J197" s="137"/>
      <c r="K197" s="99"/>
    </row>
    <row r="198" spans="1:11">
      <c r="A198" s="8">
        <v>17</v>
      </c>
      <c r="C198" s="9" t="s">
        <v>86</v>
      </c>
      <c r="E198" s="8">
        <v>17</v>
      </c>
      <c r="G198" s="96"/>
      <c r="H198" s="146"/>
      <c r="I198" s="100"/>
      <c r="J198" s="137"/>
      <c r="K198" s="100"/>
    </row>
    <row r="199" spans="1:11">
      <c r="A199" s="8">
        <v>18</v>
      </c>
      <c r="E199" s="8">
        <v>18</v>
      </c>
      <c r="G199" s="96"/>
      <c r="H199" s="100"/>
      <c r="I199" s="100"/>
      <c r="J199" s="137"/>
      <c r="K199" s="100"/>
    </row>
    <row r="200" spans="1:11">
      <c r="A200" s="137">
        <v>19</v>
      </c>
      <c r="C200" s="9" t="s">
        <v>87</v>
      </c>
      <c r="E200" s="137">
        <v>19</v>
      </c>
      <c r="G200" s="96"/>
      <c r="H200" s="100"/>
      <c r="I200" s="100"/>
      <c r="J200" s="137"/>
      <c r="K200" s="100"/>
    </row>
    <row r="201" spans="1:11">
      <c r="A201" s="8">
        <v>20</v>
      </c>
      <c r="C201" s="9" t="s">
        <v>88</v>
      </c>
      <c r="E201" s="8">
        <v>20</v>
      </c>
      <c r="F201" s="10"/>
      <c r="G201" s="103"/>
      <c r="H201" s="104">
        <f>G460+G499</f>
        <v>0</v>
      </c>
      <c r="I201" s="103"/>
      <c r="J201" s="137"/>
      <c r="K201" s="104"/>
    </row>
    <row r="202" spans="1:11">
      <c r="A202" s="8">
        <v>21</v>
      </c>
      <c r="C202" s="9" t="s">
        <v>89</v>
      </c>
      <c r="E202" s="8">
        <v>21</v>
      </c>
      <c r="F202" s="10"/>
      <c r="G202" s="103"/>
      <c r="H202" s="104">
        <f>G456+G495</f>
        <v>0</v>
      </c>
      <c r="I202" s="103"/>
      <c r="J202" s="137"/>
      <c r="K202" s="104"/>
    </row>
    <row r="203" spans="1:11">
      <c r="A203" s="8">
        <v>22</v>
      </c>
      <c r="C203" s="9" t="s">
        <v>90</v>
      </c>
      <c r="E203" s="8">
        <v>22</v>
      </c>
      <c r="F203" s="10"/>
      <c r="G203" s="103"/>
      <c r="H203" s="104">
        <f>G458+G497</f>
        <v>0</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36">
        <f>IF(OR(G460&gt;0,G499&gt;0),(H499+H460)/(G499+G460),0)</f>
        <v>0</v>
      </c>
      <c r="I206" s="100"/>
      <c r="K206" s="136"/>
    </row>
    <row r="207" spans="1:11">
      <c r="A207" s="8">
        <v>26</v>
      </c>
      <c r="C207" s="9" t="s">
        <v>93</v>
      </c>
      <c r="E207" s="8">
        <v>26</v>
      </c>
      <c r="G207" s="96"/>
      <c r="H207" s="100">
        <f>IF(H202=0,0,(H456+H457+H495+H496)/H202)</f>
        <v>0</v>
      </c>
      <c r="I207" s="100"/>
      <c r="J207" s="137"/>
      <c r="K207" s="100"/>
    </row>
    <row r="208" spans="1:11">
      <c r="A208" s="8">
        <v>27</v>
      </c>
      <c r="C208" s="9" t="s">
        <v>94</v>
      </c>
      <c r="E208" s="8">
        <v>27</v>
      </c>
      <c r="G208" s="96"/>
      <c r="H208" s="100">
        <f>IF(H203=0,0,(H458+H459+H497+H498)/H203)</f>
        <v>0</v>
      </c>
      <c r="I208" s="100"/>
      <c r="J208" s="137"/>
      <c r="K208" s="100"/>
    </row>
    <row r="209" spans="1:13">
      <c r="A209" s="8">
        <v>28</v>
      </c>
      <c r="E209" s="8">
        <v>28</v>
      </c>
      <c r="G209" s="96"/>
      <c r="H209" s="100"/>
      <c r="I209" s="100"/>
      <c r="J209" s="137"/>
      <c r="K209" s="100"/>
    </row>
    <row r="210" spans="1:13">
      <c r="A210" s="8">
        <v>29</v>
      </c>
      <c r="C210" s="9" t="s">
        <v>95</v>
      </c>
      <c r="E210" s="8">
        <v>29</v>
      </c>
      <c r="F210" s="61"/>
      <c r="G210" s="96"/>
      <c r="H210" s="97">
        <f>G101</f>
        <v>0</v>
      </c>
      <c r="I210" s="96"/>
      <c r="J210" s="137"/>
      <c r="K210" s="97"/>
    </row>
    <row r="211" spans="1:13">
      <c r="A211" s="9"/>
      <c r="H211" s="40"/>
      <c r="J211" s="137"/>
      <c r="K211" s="137"/>
    </row>
    <row r="212" spans="1:13">
      <c r="A212" s="9"/>
      <c r="H212" s="40"/>
      <c r="K212" s="40"/>
    </row>
    <row r="213" spans="1:13" ht="30" customHeight="1">
      <c r="A213" s="9"/>
      <c r="C213" s="252" t="s">
        <v>96</v>
      </c>
      <c r="D213" s="252"/>
      <c r="E213" s="252"/>
      <c r="F213" s="252"/>
      <c r="G213" s="252"/>
      <c r="H213" s="252"/>
      <c r="I213" s="252"/>
      <c r="K213" s="40"/>
    </row>
    <row r="214" spans="1:13">
      <c r="A214" s="9"/>
      <c r="H214" s="40"/>
      <c r="K214" s="40"/>
    </row>
    <row r="215" spans="1:13">
      <c r="A215" s="9"/>
      <c r="H215" s="40"/>
      <c r="K215" s="40"/>
    </row>
    <row r="216" spans="1:13">
      <c r="A216" s="9"/>
      <c r="H216" s="40"/>
      <c r="K216" s="40"/>
    </row>
    <row r="217" spans="1:13">
      <c r="A217" s="9"/>
      <c r="C217" s="36"/>
      <c r="D217" s="36"/>
      <c r="E217" s="36"/>
      <c r="F217" s="36"/>
      <c r="G217" s="62"/>
      <c r="H217" s="39"/>
      <c r="K217" s="40"/>
    </row>
    <row r="218" spans="1:13">
      <c r="A218" s="9"/>
      <c r="H218" s="40"/>
      <c r="K218" s="40"/>
    </row>
    <row r="219" spans="1:13">
      <c r="A219" s="9"/>
      <c r="H219" s="40"/>
      <c r="K219" s="40"/>
    </row>
    <row r="220" spans="1:13">
      <c r="A220" s="9"/>
      <c r="H220" s="40"/>
      <c r="K220" s="40"/>
    </row>
    <row r="221" spans="1:13">
      <c r="A221" s="9"/>
      <c r="H221" s="40"/>
      <c r="K221" s="40"/>
    </row>
    <row r="222" spans="1:13">
      <c r="A222" s="9"/>
      <c r="H222" s="40"/>
      <c r="K222" s="40"/>
    </row>
    <row r="223" spans="1:13">
      <c r="A223" s="9"/>
      <c r="H223" s="40"/>
      <c r="K223" s="40"/>
    </row>
    <row r="224" spans="1:13">
      <c r="E224" s="35"/>
      <c r="G224" s="14"/>
      <c r="H224" s="40"/>
      <c r="I224" s="17"/>
      <c r="K224" s="40"/>
      <c r="M224" s="57"/>
    </row>
    <row r="225" spans="1:11">
      <c r="A225" s="9"/>
      <c r="H225" s="40"/>
      <c r="K225" s="40"/>
    </row>
    <row r="226" spans="1:11">
      <c r="A226" s="16" t="str">
        <f>$A$83</f>
        <v xml:space="preserve">Institution No.:  </v>
      </c>
      <c r="C226" s="63"/>
      <c r="G226" s="137"/>
      <c r="H226" s="137"/>
      <c r="I226" s="31" t="s">
        <v>97</v>
      </c>
      <c r="J226" s="137"/>
      <c r="K226" s="137"/>
    </row>
    <row r="227" spans="1:11">
      <c r="A227" s="159"/>
      <c r="B227" s="253" t="s">
        <v>98</v>
      </c>
      <c r="C227" s="253"/>
      <c r="D227" s="253"/>
      <c r="E227" s="253"/>
      <c r="F227" s="253"/>
      <c r="G227" s="253"/>
      <c r="H227" s="253"/>
      <c r="I227" s="253"/>
      <c r="J227" s="253"/>
      <c r="K227" s="253"/>
    </row>
    <row r="228" spans="1:11">
      <c r="A228" s="16" t="str">
        <f>$A$42</f>
        <v xml:space="preserve">NAME: </v>
      </c>
      <c r="C228" s="137">
        <f>$D$20</f>
        <v>0</v>
      </c>
      <c r="G228" s="137"/>
      <c r="H228" s="137"/>
      <c r="I228" s="18" t="str">
        <f>$K$3</f>
        <v>Date: October 10, 2016</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v>0</v>
      </c>
      <c r="E236" s="142">
        <v>0</v>
      </c>
      <c r="F236" s="97" t="e">
        <f>D236/E236</f>
        <v>#DIV/0!</v>
      </c>
      <c r="G236" s="137"/>
      <c r="H236" s="137"/>
      <c r="J236" s="137"/>
      <c r="K236" s="137"/>
    </row>
    <row r="237" spans="1:11">
      <c r="A237" s="9"/>
      <c r="D237" s="105"/>
      <c r="E237" s="105"/>
      <c r="F237" s="105"/>
      <c r="G237" s="137"/>
      <c r="H237" s="137"/>
      <c r="J237" s="137"/>
      <c r="K237" s="137"/>
    </row>
    <row r="238" spans="1:11">
      <c r="A238" s="9"/>
      <c r="C238" s="9" t="s">
        <v>106</v>
      </c>
      <c r="D238" s="141">
        <v>0</v>
      </c>
      <c r="E238" s="141">
        <v>0</v>
      </c>
      <c r="F238" s="97" t="e">
        <f>D238/E238</f>
        <v>#DIV/0!</v>
      </c>
      <c r="G238" s="8"/>
      <c r="H238" s="137"/>
      <c r="J238" s="137"/>
      <c r="K238" s="137"/>
    </row>
    <row r="239" spans="1:11">
      <c r="A239" s="9"/>
      <c r="D239" s="99"/>
      <c r="E239" s="99"/>
      <c r="F239" s="99"/>
      <c r="G239" s="137"/>
      <c r="H239" s="137"/>
      <c r="J239" s="137"/>
      <c r="K239" s="137"/>
    </row>
    <row r="240" spans="1:11">
      <c r="A240" s="9"/>
      <c r="C240" s="9" t="s">
        <v>107</v>
      </c>
      <c r="D240" s="141">
        <v>0</v>
      </c>
      <c r="E240" s="141">
        <v>0</v>
      </c>
      <c r="F240" s="97" t="e">
        <f>D240/E240</f>
        <v>#DIV/0!</v>
      </c>
      <c r="G240" s="8"/>
      <c r="H240" s="137"/>
      <c r="J240" s="137"/>
      <c r="K240" s="137"/>
    </row>
    <row r="241" spans="1:11">
      <c r="A241" s="9"/>
      <c r="D241" s="99"/>
      <c r="E241" s="99"/>
      <c r="F241" s="99"/>
      <c r="G241" s="137"/>
      <c r="H241" s="137"/>
      <c r="J241" s="137"/>
      <c r="K241" s="137"/>
    </row>
    <row r="242" spans="1:11">
      <c r="A242" s="9"/>
      <c r="C242" s="9" t="s">
        <v>108</v>
      </c>
      <c r="D242" s="97">
        <f>SUM(D236:D240)</f>
        <v>0</v>
      </c>
      <c r="E242" s="97">
        <f>SUM(E236:E240)</f>
        <v>0</v>
      </c>
      <c r="F242" s="97" t="e">
        <f>D242/E242</f>
        <v>#DIV/0!</v>
      </c>
      <c r="G242" s="29"/>
      <c r="H242" s="64"/>
      <c r="J242" s="137"/>
      <c r="K242" s="137"/>
    </row>
    <row r="243" spans="1:11">
      <c r="A243" s="9"/>
      <c r="D243" s="65"/>
      <c r="E243" s="65"/>
      <c r="F243" s="65"/>
      <c r="G243" s="137"/>
      <c r="H243" s="137"/>
      <c r="J243" s="137"/>
      <c r="K243" s="137"/>
    </row>
    <row r="244" spans="1:11">
      <c r="A244" s="9"/>
      <c r="D244" s="65"/>
      <c r="E244" s="65"/>
      <c r="F244" s="65"/>
      <c r="G244" s="137"/>
      <c r="H244" s="137"/>
      <c r="J244" s="137"/>
      <c r="K244" s="137"/>
    </row>
    <row r="245" spans="1:11">
      <c r="A245" s="9"/>
      <c r="C245" s="9" t="s">
        <v>109</v>
      </c>
      <c r="D245" s="143">
        <v>0</v>
      </c>
      <c r="E245" s="143">
        <v>0</v>
      </c>
      <c r="F245" s="97" t="e">
        <f>D245/E245</f>
        <v>#DIV/0!</v>
      </c>
      <c r="G245" s="8"/>
      <c r="H245" s="137"/>
      <c r="J245" s="137"/>
      <c r="K245" s="137"/>
    </row>
    <row r="246" spans="1:11">
      <c r="A246" s="9"/>
      <c r="D246" s="99"/>
      <c r="E246" s="99"/>
      <c r="F246" s="97"/>
      <c r="G246" s="137"/>
      <c r="H246" s="137"/>
      <c r="J246" s="137"/>
      <c r="K246" s="137"/>
    </row>
    <row r="247" spans="1:11">
      <c r="A247" s="9"/>
      <c r="B247" s="9" t="s">
        <v>38</v>
      </c>
      <c r="C247" s="9" t="s">
        <v>110</v>
      </c>
      <c r="D247" s="143">
        <v>0</v>
      </c>
      <c r="E247" s="143">
        <v>0</v>
      </c>
      <c r="F247" s="97" t="e">
        <f>D247/E247</f>
        <v>#DIV/0!</v>
      </c>
      <c r="G247" s="8"/>
      <c r="H247" s="137"/>
      <c r="J247" s="137"/>
      <c r="K247" s="137"/>
    </row>
    <row r="248" spans="1:11">
      <c r="A248" s="9"/>
      <c r="D248" s="99"/>
      <c r="E248" s="99"/>
      <c r="F248" s="97"/>
      <c r="G248" s="137"/>
      <c r="H248" s="137"/>
      <c r="J248" s="137"/>
      <c r="K248" s="137"/>
    </row>
    <row r="249" spans="1:11">
      <c r="A249" s="9"/>
      <c r="C249" s="9" t="s">
        <v>111</v>
      </c>
      <c r="D249" s="99">
        <f>SUM(D245:D247)</f>
        <v>0</v>
      </c>
      <c r="E249" s="99">
        <f>SUM(E245:E247)</f>
        <v>0</v>
      </c>
      <c r="F249" s="97" t="e">
        <f>D249/E249</f>
        <v>#DIV/0!</v>
      </c>
      <c r="G249" s="8"/>
      <c r="H249" s="137"/>
      <c r="J249" s="137"/>
      <c r="K249" s="137"/>
    </row>
    <row r="250" spans="1:11">
      <c r="A250" s="9"/>
      <c r="D250" s="87"/>
      <c r="E250" s="87"/>
      <c r="F250" s="97"/>
      <c r="G250" s="137"/>
      <c r="H250" s="137"/>
      <c r="J250" s="137"/>
      <c r="K250" s="137"/>
    </row>
    <row r="251" spans="1:11">
      <c r="A251" s="9"/>
      <c r="C251" s="9" t="s">
        <v>112</v>
      </c>
      <c r="D251" s="90">
        <f>SUM(D242,D249)</f>
        <v>0</v>
      </c>
      <c r="E251" s="90">
        <f>SUM(E242,E249)</f>
        <v>0</v>
      </c>
      <c r="F251" s="97" t="e">
        <f>D251/E251</f>
        <v>#DIV/0!</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f>$D$20</f>
        <v>0</v>
      </c>
      <c r="F277" s="32"/>
      <c r="G277" s="66"/>
      <c r="H277" s="67"/>
      <c r="J277" s="14"/>
      <c r="K277" s="18" t="str">
        <f>$K$3</f>
        <v>Date: October 10, 2016</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2015-16</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0</v>
      </c>
      <c r="H283" s="145">
        <v>0</v>
      </c>
      <c r="I283" s="103"/>
      <c r="J283" s="137"/>
      <c r="K283" s="137"/>
    </row>
    <row r="284" spans="1:11">
      <c r="A284" s="8">
        <f>(A283+1)</f>
        <v>3</v>
      </c>
      <c r="D284" s="9" t="s">
        <v>120</v>
      </c>
      <c r="E284" s="8">
        <f>(E283+1)</f>
        <v>3</v>
      </c>
      <c r="F284" s="10"/>
      <c r="G284" s="144">
        <v>0</v>
      </c>
      <c r="H284" s="145">
        <v>0</v>
      </c>
      <c r="I284" s="103"/>
      <c r="J284" s="137"/>
      <c r="K284" s="137"/>
    </row>
    <row r="285" spans="1:11">
      <c r="A285" s="8">
        <v>4</v>
      </c>
      <c r="C285" s="9" t="s">
        <v>121</v>
      </c>
      <c r="D285" s="9" t="s">
        <v>122</v>
      </c>
      <c r="E285" s="8">
        <v>4</v>
      </c>
      <c r="F285" s="10"/>
      <c r="G285" s="144">
        <v>0</v>
      </c>
      <c r="H285" s="145">
        <v>0</v>
      </c>
      <c r="I285" s="103"/>
      <c r="J285" s="137"/>
      <c r="K285" s="137"/>
    </row>
    <row r="286" spans="1:11">
      <c r="A286" s="8">
        <f>(A285+1)</f>
        <v>5</v>
      </c>
      <c r="D286" s="9" t="s">
        <v>123</v>
      </c>
      <c r="E286" s="8">
        <f>(E285+1)</f>
        <v>5</v>
      </c>
      <c r="F286" s="10"/>
      <c r="G286" s="144">
        <v>0</v>
      </c>
      <c r="H286" s="145">
        <v>0</v>
      </c>
      <c r="I286" s="103"/>
      <c r="J286" s="137"/>
      <c r="K286" s="137"/>
    </row>
    <row r="287" spans="1:11">
      <c r="A287" s="8">
        <f>(A286+1)</f>
        <v>6</v>
      </c>
      <c r="C287" s="9" t="s">
        <v>124</v>
      </c>
      <c r="E287" s="8">
        <f>(E286+1)</f>
        <v>6</v>
      </c>
      <c r="G287" s="100">
        <f>SUM(G283:G286)</f>
        <v>0</v>
      </c>
      <c r="H287" s="100">
        <f>SUM(H283:H286)</f>
        <v>0</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0</v>
      </c>
      <c r="H289" s="145">
        <v>0</v>
      </c>
      <c r="I289" s="103"/>
      <c r="J289" s="137"/>
      <c r="K289" s="137"/>
    </row>
    <row r="290" spans="1:11">
      <c r="A290" s="8">
        <v>9</v>
      </c>
      <c r="D290" s="9" t="s">
        <v>120</v>
      </c>
      <c r="E290" s="8">
        <v>9</v>
      </c>
      <c r="F290" s="10"/>
      <c r="G290" s="144">
        <v>0</v>
      </c>
      <c r="H290" s="145">
        <v>0</v>
      </c>
      <c r="I290" s="103"/>
      <c r="J290" s="137"/>
      <c r="K290" s="137"/>
    </row>
    <row r="291" spans="1:11">
      <c r="A291" s="8">
        <v>10</v>
      </c>
      <c r="C291" s="9" t="s">
        <v>121</v>
      </c>
      <c r="D291" s="9" t="s">
        <v>122</v>
      </c>
      <c r="E291" s="8">
        <v>10</v>
      </c>
      <c r="F291" s="10"/>
      <c r="G291" s="144">
        <v>0</v>
      </c>
      <c r="H291" s="145">
        <v>0</v>
      </c>
      <c r="I291" s="103"/>
      <c r="J291" s="137"/>
      <c r="K291" s="137"/>
    </row>
    <row r="292" spans="1:11">
      <c r="A292" s="8">
        <f>(A291+1)</f>
        <v>11</v>
      </c>
      <c r="D292" s="9" t="s">
        <v>123</v>
      </c>
      <c r="E292" s="8">
        <f>(E291+1)</f>
        <v>11</v>
      </c>
      <c r="F292" s="10"/>
      <c r="G292" s="144">
        <v>0</v>
      </c>
      <c r="H292" s="145">
        <v>0</v>
      </c>
      <c r="I292" s="103"/>
      <c r="J292" s="137"/>
      <c r="K292" s="137"/>
    </row>
    <row r="293" spans="1:11">
      <c r="A293" s="8">
        <f>(A292+1)</f>
        <v>12</v>
      </c>
      <c r="C293" s="9" t="s">
        <v>126</v>
      </c>
      <c r="E293" s="8">
        <f>(E292+1)</f>
        <v>12</v>
      </c>
      <c r="G293" s="99">
        <f>SUM(G289:G292)</f>
        <v>0</v>
      </c>
      <c r="H293" s="100">
        <f>SUM(H289:H292)</f>
        <v>0</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v>0</v>
      </c>
      <c r="I295" s="103"/>
      <c r="J295" s="137"/>
      <c r="K295" s="137"/>
    </row>
    <row r="296" spans="1:11">
      <c r="A296" s="8">
        <v>15</v>
      </c>
      <c r="C296" s="9"/>
      <c r="D296" s="9" t="s">
        <v>120</v>
      </c>
      <c r="E296" s="8">
        <v>15</v>
      </c>
      <c r="F296" s="10"/>
      <c r="G296" s="144"/>
      <c r="H296" s="145">
        <v>0</v>
      </c>
      <c r="I296" s="103"/>
      <c r="J296" s="137"/>
      <c r="K296" s="137"/>
    </row>
    <row r="297" spans="1:11">
      <c r="A297" s="8">
        <v>16</v>
      </c>
      <c r="C297" s="9" t="s">
        <v>121</v>
      </c>
      <c r="D297" s="9" t="s">
        <v>122</v>
      </c>
      <c r="E297" s="8">
        <v>16</v>
      </c>
      <c r="F297" s="10"/>
      <c r="G297" s="144"/>
      <c r="H297" s="145">
        <v>0</v>
      </c>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0</v>
      </c>
      <c r="H301" s="145">
        <v>0</v>
      </c>
      <c r="I301" s="103"/>
      <c r="J301" s="137"/>
      <c r="K301" s="137"/>
    </row>
    <row r="302" spans="1:11">
      <c r="A302" s="8">
        <v>21</v>
      </c>
      <c r="C302" s="9"/>
      <c r="D302" s="9" t="s">
        <v>120</v>
      </c>
      <c r="E302" s="8">
        <v>21</v>
      </c>
      <c r="F302" s="69"/>
      <c r="G302" s="144">
        <v>0</v>
      </c>
      <c r="H302" s="145">
        <v>0</v>
      </c>
      <c r="I302" s="103"/>
      <c r="J302" s="137"/>
      <c r="K302" s="137"/>
    </row>
    <row r="303" spans="1:11">
      <c r="A303" s="8">
        <v>22</v>
      </c>
      <c r="C303" s="9" t="s">
        <v>121</v>
      </c>
      <c r="D303" s="9" t="s">
        <v>122</v>
      </c>
      <c r="E303" s="8">
        <v>22</v>
      </c>
      <c r="F303" s="69"/>
      <c r="G303" s="144">
        <v>0</v>
      </c>
      <c r="H303" s="145">
        <v>0</v>
      </c>
      <c r="I303" s="103"/>
      <c r="J303" s="137"/>
      <c r="K303" s="137"/>
    </row>
    <row r="304" spans="1:11">
      <c r="A304" s="8">
        <v>23</v>
      </c>
      <c r="D304" s="9" t="s">
        <v>123</v>
      </c>
      <c r="E304" s="8">
        <v>23</v>
      </c>
      <c r="F304" s="69"/>
      <c r="G304" s="144">
        <v>0</v>
      </c>
      <c r="H304" s="145">
        <v>0</v>
      </c>
      <c r="I304" s="103"/>
      <c r="J304" s="137"/>
      <c r="K304" s="137"/>
    </row>
    <row r="305" spans="1:11">
      <c r="A305" s="8">
        <v>24</v>
      </c>
      <c r="C305" s="9" t="s">
        <v>130</v>
      </c>
      <c r="E305" s="8">
        <v>24</v>
      </c>
      <c r="F305" s="57"/>
      <c r="G305" s="97">
        <f>SUM(G301:G304)</f>
        <v>0</v>
      </c>
      <c r="H305" s="96">
        <f>SUM(H301:H304)</f>
        <v>0</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99">
        <f t="shared" ref="G307:H310" si="0">G283+G289+G295+G301</f>
        <v>0</v>
      </c>
      <c r="H307" s="100">
        <f t="shared" si="0"/>
        <v>0</v>
      </c>
      <c r="I307" s="100"/>
      <c r="J307" s="137"/>
      <c r="K307" s="99"/>
    </row>
    <row r="308" spans="1:11">
      <c r="A308" s="8">
        <v>27</v>
      </c>
      <c r="C308" s="9"/>
      <c r="D308" s="9" t="s">
        <v>120</v>
      </c>
      <c r="E308" s="8">
        <v>27</v>
      </c>
      <c r="G308" s="99">
        <f t="shared" si="0"/>
        <v>0</v>
      </c>
      <c r="H308" s="100">
        <f t="shared" si="0"/>
        <v>0</v>
      </c>
      <c r="I308" s="100"/>
      <c r="J308" s="137"/>
      <c r="K308" s="99"/>
    </row>
    <row r="309" spans="1:11">
      <c r="A309" s="8">
        <v>28</v>
      </c>
      <c r="C309" s="9" t="s">
        <v>121</v>
      </c>
      <c r="D309" s="9" t="s">
        <v>122</v>
      </c>
      <c r="E309" s="8">
        <v>28</v>
      </c>
      <c r="G309" s="99">
        <f t="shared" si="0"/>
        <v>0</v>
      </c>
      <c r="H309" s="100">
        <f t="shared" si="0"/>
        <v>0</v>
      </c>
      <c r="I309" s="100"/>
      <c r="J309" s="137"/>
      <c r="K309" s="99"/>
    </row>
    <row r="310" spans="1:11">
      <c r="A310" s="8">
        <v>29</v>
      </c>
      <c r="D310" s="9" t="s">
        <v>123</v>
      </c>
      <c r="E310" s="8">
        <v>29</v>
      </c>
      <c r="G310" s="99">
        <f t="shared" si="0"/>
        <v>0</v>
      </c>
      <c r="H310" s="100">
        <f t="shared" si="0"/>
        <v>0</v>
      </c>
      <c r="I310" s="100"/>
      <c r="J310" s="137"/>
      <c r="K310" s="99"/>
    </row>
    <row r="311" spans="1:11">
      <c r="A311" s="8">
        <v>30</v>
      </c>
      <c r="E311" s="8">
        <v>30</v>
      </c>
      <c r="G311" s="97"/>
      <c r="H311" s="96"/>
      <c r="I311" s="100"/>
      <c r="J311" s="137"/>
      <c r="K311" s="97"/>
    </row>
    <row r="312" spans="1:11">
      <c r="A312" s="8">
        <v>31</v>
      </c>
      <c r="C312" s="9" t="s">
        <v>132</v>
      </c>
      <c r="E312" s="8">
        <v>31</v>
      </c>
      <c r="G312" s="99">
        <f>SUM(G307:G308)</f>
        <v>0</v>
      </c>
      <c r="H312" s="100">
        <f>SUM(H307:H308)</f>
        <v>0</v>
      </c>
      <c r="I312" s="100"/>
      <c r="J312" s="137"/>
      <c r="K312" s="99"/>
    </row>
    <row r="313" spans="1:11">
      <c r="A313" s="8">
        <v>32</v>
      </c>
      <c r="C313" s="9" t="s">
        <v>133</v>
      </c>
      <c r="E313" s="8">
        <v>32</v>
      </c>
      <c r="G313" s="99">
        <f>SUM(G309:G310)</f>
        <v>0</v>
      </c>
      <c r="H313" s="100">
        <f>SUM(H309:H310)</f>
        <v>0</v>
      </c>
      <c r="I313" s="100"/>
      <c r="J313" s="137"/>
      <c r="K313" s="99"/>
    </row>
    <row r="314" spans="1:11">
      <c r="A314" s="8">
        <v>33</v>
      </c>
      <c r="C314" s="9" t="s">
        <v>134</v>
      </c>
      <c r="E314" s="8">
        <v>33</v>
      </c>
      <c r="F314" s="57"/>
      <c r="G314" s="97">
        <f>SUM(G307,G309)</f>
        <v>0</v>
      </c>
      <c r="H314" s="96">
        <f>SUM(H307,H309)</f>
        <v>0</v>
      </c>
      <c r="I314" s="96"/>
      <c r="J314" s="137"/>
      <c r="K314" s="97"/>
    </row>
    <row r="315" spans="1:11">
      <c r="A315" s="8">
        <v>34</v>
      </c>
      <c r="C315" s="9" t="s">
        <v>135</v>
      </c>
      <c r="E315" s="8">
        <v>34</v>
      </c>
      <c r="F315" s="57"/>
      <c r="G315" s="97">
        <f>SUM(G308,G310)</f>
        <v>0</v>
      </c>
      <c r="H315" s="96">
        <f>SUM(H308,H310)</f>
        <v>0</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0</v>
      </c>
      <c r="H317" s="100">
        <f>SUM(H314:H315)</f>
        <v>0</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43" t="s">
        <v>233</v>
      </c>
      <c r="D321" s="243"/>
      <c r="E321" s="243"/>
      <c r="F321" s="243"/>
      <c r="G321" s="243"/>
      <c r="H321" s="243"/>
      <c r="I321" s="243"/>
      <c r="J321" s="243"/>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f>$D$20</f>
        <v>0</v>
      </c>
      <c r="F327" s="72"/>
      <c r="G327" s="66"/>
      <c r="H327" s="67"/>
      <c r="J327" s="14"/>
      <c r="K327" s="18" t="str">
        <f>$K$3</f>
        <v>Date: October 10, 2016</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2015-16</v>
      </c>
      <c r="I329" s="23"/>
      <c r="J329" s="24"/>
      <c r="K329" s="25">
        <f>K279</f>
        <v>0</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f>$D$20</f>
        <v>0</v>
      </c>
      <c r="F360" s="72"/>
      <c r="G360" s="66"/>
      <c r="H360" s="40"/>
      <c r="J360" s="14"/>
      <c r="K360" s="18" t="str">
        <f>$K$3</f>
        <v>Date: October 10, 2016</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2015-16</v>
      </c>
      <c r="I362" s="23"/>
      <c r="J362" s="24"/>
      <c r="K362" s="25">
        <f>K329</f>
        <v>0</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c r="I366" s="100"/>
      <c r="J366" s="96"/>
      <c r="K366" s="148"/>
    </row>
    <row r="367" spans="1:11">
      <c r="A367" s="73">
        <v>2</v>
      </c>
      <c r="C367" s="10" t="s">
        <v>144</v>
      </c>
      <c r="E367" s="73">
        <v>2</v>
      </c>
      <c r="F367" s="10"/>
      <c r="G367" s="103"/>
      <c r="H367" s="145">
        <v>29644</v>
      </c>
      <c r="I367" s="103"/>
      <c r="J367" s="103"/>
      <c r="K367" s="145">
        <v>50466</v>
      </c>
    </row>
    <row r="368" spans="1:11">
      <c r="A368" s="73">
        <v>3</v>
      </c>
      <c r="C368" s="10" t="s">
        <v>145</v>
      </c>
      <c r="E368" s="73">
        <v>3</v>
      </c>
      <c r="F368" s="10"/>
      <c r="G368" s="103"/>
      <c r="H368" s="145">
        <v>-99094</v>
      </c>
      <c r="I368" s="103"/>
      <c r="J368" s="103"/>
      <c r="K368" s="145">
        <v>200000</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c r="I382" s="103"/>
      <c r="J382" s="103"/>
      <c r="K382" s="145"/>
    </row>
    <row r="383" spans="1:11">
      <c r="A383" s="73">
        <v>17</v>
      </c>
      <c r="C383" s="10" t="s">
        <v>151</v>
      </c>
      <c r="E383" s="73">
        <v>17</v>
      </c>
      <c r="F383" s="10"/>
      <c r="G383" s="103"/>
      <c r="H383" s="145">
        <v>13295798</v>
      </c>
      <c r="I383" s="103"/>
      <c r="J383" s="103"/>
      <c r="K383" s="145">
        <v>13830471</v>
      </c>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13226348</v>
      </c>
      <c r="I392" s="100"/>
      <c r="J392" s="96"/>
      <c r="K392" s="100">
        <f>SUM(K366:K390)</f>
        <v>14080937</v>
      </c>
    </row>
    <row r="393" spans="1:11">
      <c r="A393" s="73"/>
      <c r="C393" s="9"/>
      <c r="E393" s="73"/>
      <c r="F393" s="70" t="s">
        <v>6</v>
      </c>
      <c r="G393" s="20" t="s">
        <v>6</v>
      </c>
      <c r="H393" s="21"/>
      <c r="I393" s="70"/>
      <c r="J393" s="20"/>
      <c r="K393" s="21"/>
    </row>
    <row r="394" spans="1:11" ht="13.5">
      <c r="A394" s="73">
        <v>26</v>
      </c>
      <c r="C394" s="9" t="s">
        <v>245</v>
      </c>
      <c r="E394" s="73">
        <v>26</v>
      </c>
      <c r="G394" s="96"/>
      <c r="H394" s="96">
        <v>862146</v>
      </c>
      <c r="I394" s="100"/>
      <c r="J394" s="96"/>
      <c r="K394" s="96">
        <v>473591</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14088494</v>
      </c>
      <c r="I399" s="100"/>
      <c r="J399" s="96"/>
      <c r="K399" s="100">
        <f>SUM(K392:K397)</f>
        <v>14554528</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11" spans="1:11" s="36" customFormat="1">
      <c r="A411" s="16" t="str">
        <f>$A$83</f>
        <v xml:space="preserve">Institution No.:  </v>
      </c>
      <c r="E411" s="37"/>
      <c r="G411" s="38"/>
      <c r="H411" s="39"/>
      <c r="J411" s="38"/>
      <c r="K411" s="15" t="s">
        <v>157</v>
      </c>
    </row>
    <row r="412" spans="1:11" ht="12.75" customHeight="1">
      <c r="A412" s="244" t="s">
        <v>158</v>
      </c>
      <c r="B412" s="244"/>
      <c r="C412" s="244"/>
      <c r="D412" s="244"/>
      <c r="E412" s="244"/>
      <c r="F412" s="244"/>
      <c r="G412" s="244"/>
      <c r="H412" s="244"/>
      <c r="I412" s="244"/>
      <c r="J412" s="244"/>
      <c r="K412" s="244"/>
    </row>
    <row r="413" spans="1:11">
      <c r="A413" s="16" t="str">
        <f>$A$42</f>
        <v xml:space="preserve">NAME: </v>
      </c>
      <c r="C413" s="137">
        <f>$D$20</f>
        <v>0</v>
      </c>
      <c r="H413" s="40"/>
      <c r="J413" s="14"/>
      <c r="K413" s="18" t="str">
        <f>$K$3</f>
        <v>Date: October 10, 2016</v>
      </c>
    </row>
    <row r="414" spans="1:11">
      <c r="A414" s="19" t="s">
        <v>6</v>
      </c>
      <c r="B414" s="19" t="s">
        <v>6</v>
      </c>
      <c r="C414" s="19" t="s">
        <v>6</v>
      </c>
      <c r="D414" s="19" t="s">
        <v>6</v>
      </c>
      <c r="E414" s="19" t="s">
        <v>6</v>
      </c>
      <c r="F414" s="19" t="s">
        <v>6</v>
      </c>
      <c r="G414" s="20" t="s">
        <v>6</v>
      </c>
      <c r="H414" s="21" t="s">
        <v>6</v>
      </c>
      <c r="I414" s="19" t="s">
        <v>6</v>
      </c>
      <c r="J414" s="20" t="s">
        <v>6</v>
      </c>
      <c r="K414" s="21" t="s">
        <v>6</v>
      </c>
    </row>
    <row r="415" spans="1:11">
      <c r="A415" s="22" t="s">
        <v>7</v>
      </c>
      <c r="E415" s="22" t="s">
        <v>7</v>
      </c>
      <c r="F415" s="23"/>
      <c r="G415" s="24"/>
      <c r="H415" s="25" t="str">
        <f>H362</f>
        <v>2015-16</v>
      </c>
      <c r="I415" s="23"/>
      <c r="J415" s="24"/>
      <c r="K415" s="25">
        <f>K362</f>
        <v>0</v>
      </c>
    </row>
    <row r="416" spans="1:11">
      <c r="A416" s="22" t="s">
        <v>9</v>
      </c>
      <c r="C416" s="26" t="s">
        <v>51</v>
      </c>
      <c r="E416" s="22" t="s">
        <v>9</v>
      </c>
      <c r="F416" s="23"/>
      <c r="G416" s="24"/>
      <c r="H416" s="25" t="s">
        <v>12</v>
      </c>
      <c r="I416" s="23"/>
      <c r="J416" s="24"/>
      <c r="K416" s="25" t="s">
        <v>13</v>
      </c>
    </row>
    <row r="417" spans="1:11">
      <c r="A417" s="19" t="s">
        <v>6</v>
      </c>
      <c r="B417" s="19" t="s">
        <v>6</v>
      </c>
      <c r="C417" s="19" t="s">
        <v>6</v>
      </c>
      <c r="D417" s="19" t="s">
        <v>6</v>
      </c>
      <c r="E417" s="19" t="s">
        <v>6</v>
      </c>
      <c r="F417" s="19" t="s">
        <v>6</v>
      </c>
      <c r="G417" s="20" t="s">
        <v>6</v>
      </c>
      <c r="H417" s="21" t="s">
        <v>6</v>
      </c>
      <c r="I417" s="19" t="s">
        <v>6</v>
      </c>
      <c r="J417" s="20" t="s">
        <v>6</v>
      </c>
      <c r="K417" s="21" t="s">
        <v>6</v>
      </c>
    </row>
    <row r="418" spans="1:11">
      <c r="A418" s="78">
        <v>1</v>
      </c>
      <c r="C418" s="9" t="s">
        <v>159</v>
      </c>
      <c r="E418" s="78">
        <v>1</v>
      </c>
      <c r="F418" s="10"/>
      <c r="G418" s="11"/>
      <c r="H418" s="150"/>
      <c r="I418" s="10"/>
      <c r="J418" s="11"/>
      <c r="K418" s="152"/>
    </row>
    <row r="419" spans="1:11">
      <c r="A419" s="78">
        <f t="shared" ref="A419:A441" si="1">(A418+1)</f>
        <v>2</v>
      </c>
      <c r="C419" s="9" t="s">
        <v>160</v>
      </c>
      <c r="E419" s="78">
        <f t="shared" ref="E419:E441" si="2">(E418+1)</f>
        <v>2</v>
      </c>
      <c r="F419" s="10"/>
      <c r="G419" s="106"/>
      <c r="H419" s="151"/>
      <c r="I419" s="106"/>
      <c r="J419" s="106"/>
      <c r="K419" s="151"/>
    </row>
    <row r="420" spans="1:11">
      <c r="A420" s="78">
        <f t="shared" si="1"/>
        <v>3</v>
      </c>
      <c r="C420" s="9"/>
      <c r="E420" s="78">
        <f t="shared" si="2"/>
        <v>3</v>
      </c>
      <c r="F420" s="10"/>
      <c r="G420" s="106"/>
      <c r="H420" s="151"/>
      <c r="I420" s="106"/>
      <c r="J420" s="106"/>
      <c r="K420" s="151"/>
    </row>
    <row r="421" spans="1:11">
      <c r="A421" s="78">
        <f t="shared" si="1"/>
        <v>4</v>
      </c>
      <c r="C421" s="9"/>
      <c r="E421" s="78">
        <f t="shared" si="2"/>
        <v>4</v>
      </c>
      <c r="F421" s="10"/>
      <c r="G421" s="106"/>
      <c r="H421" s="151"/>
      <c r="I421" s="106"/>
      <c r="J421" s="106"/>
      <c r="K421" s="151"/>
    </row>
    <row r="422" spans="1:11">
      <c r="A422" s="78">
        <f>(A421+1)</f>
        <v>5</v>
      </c>
      <c r="C422" s="10"/>
      <c r="E422" s="78">
        <f>(E421+1)</f>
        <v>5</v>
      </c>
      <c r="F422" s="10"/>
      <c r="G422" s="106"/>
      <c r="H422" s="151"/>
      <c r="I422" s="106"/>
      <c r="J422" s="106"/>
      <c r="K422" s="151"/>
    </row>
    <row r="423" spans="1:11">
      <c r="A423" s="78">
        <f t="shared" si="1"/>
        <v>6</v>
      </c>
      <c r="C423" s="10"/>
      <c r="E423" s="78">
        <f t="shared" si="2"/>
        <v>6</v>
      </c>
      <c r="F423" s="10"/>
      <c r="G423" s="106"/>
      <c r="H423" s="151"/>
      <c r="I423" s="106"/>
      <c r="J423" s="106"/>
      <c r="K423" s="151"/>
    </row>
    <row r="424" spans="1:11">
      <c r="A424" s="78">
        <f>(A423+1)</f>
        <v>7</v>
      </c>
      <c r="C424" s="9"/>
      <c r="E424" s="78">
        <f>(E423+1)</f>
        <v>7</v>
      </c>
      <c r="F424" s="10"/>
      <c r="G424" s="106"/>
      <c r="H424" s="151"/>
      <c r="I424" s="106"/>
      <c r="J424" s="106"/>
      <c r="K424" s="151"/>
    </row>
    <row r="425" spans="1:11">
      <c r="A425" s="78">
        <f>(A424+1)</f>
        <v>8</v>
      </c>
      <c r="C425" s="10"/>
      <c r="E425" s="78">
        <f>(E424+1)</f>
        <v>8</v>
      </c>
      <c r="F425" s="10"/>
      <c r="G425" s="106"/>
      <c r="H425" s="151"/>
      <c r="I425" s="106"/>
      <c r="J425" s="106"/>
      <c r="K425" s="151"/>
    </row>
    <row r="426" spans="1:11">
      <c r="A426" s="78">
        <f t="shared" si="1"/>
        <v>9</v>
      </c>
      <c r="C426" s="10"/>
      <c r="E426" s="78">
        <f t="shared" si="2"/>
        <v>9</v>
      </c>
      <c r="F426" s="10"/>
      <c r="G426" s="106"/>
      <c r="H426" s="151"/>
      <c r="I426" s="106"/>
      <c r="J426" s="106"/>
      <c r="K426" s="151"/>
    </row>
    <row r="427" spans="1:11">
      <c r="A427" s="78">
        <f t="shared" si="1"/>
        <v>10</v>
      </c>
      <c r="E427" s="78">
        <f t="shared" si="2"/>
        <v>10</v>
      </c>
      <c r="F427" s="10"/>
      <c r="G427" s="106"/>
      <c r="H427" s="151"/>
      <c r="I427" s="106"/>
      <c r="J427" s="106"/>
      <c r="K427" s="151"/>
    </row>
    <row r="428" spans="1:11">
      <c r="A428" s="78">
        <f t="shared" si="1"/>
        <v>11</v>
      </c>
      <c r="E428" s="78">
        <f t="shared" si="2"/>
        <v>11</v>
      </c>
      <c r="F428" s="10"/>
      <c r="G428" s="106"/>
      <c r="H428" s="151"/>
      <c r="I428" s="106"/>
      <c r="J428" s="106"/>
      <c r="K428" s="151"/>
    </row>
    <row r="429" spans="1:11">
      <c r="A429" s="78">
        <f t="shared" si="1"/>
        <v>12</v>
      </c>
      <c r="E429" s="78">
        <f t="shared" si="2"/>
        <v>12</v>
      </c>
      <c r="F429" s="10"/>
      <c r="G429" s="106"/>
      <c r="H429" s="151"/>
      <c r="I429" s="106"/>
      <c r="J429" s="106"/>
      <c r="K429" s="151"/>
    </row>
    <row r="430" spans="1:11">
      <c r="A430" s="78">
        <f t="shared" si="1"/>
        <v>13</v>
      </c>
      <c r="C430" s="10"/>
      <c r="E430" s="78">
        <f t="shared" si="2"/>
        <v>13</v>
      </c>
      <c r="F430" s="10"/>
      <c r="G430" s="106"/>
      <c r="H430" s="151"/>
      <c r="I430" s="106"/>
      <c r="J430" s="106"/>
      <c r="K430" s="151"/>
    </row>
    <row r="431" spans="1:11">
      <c r="A431" s="78">
        <f t="shared" si="1"/>
        <v>14</v>
      </c>
      <c r="C431" s="10" t="s">
        <v>161</v>
      </c>
      <c r="E431" s="78">
        <f t="shared" si="2"/>
        <v>14</v>
      </c>
      <c r="F431" s="10"/>
      <c r="G431" s="106"/>
      <c r="H431" s="151"/>
      <c r="I431" s="106"/>
      <c r="J431" s="106"/>
      <c r="K431" s="151"/>
    </row>
    <row r="432" spans="1:11">
      <c r="A432" s="78">
        <f t="shared" si="1"/>
        <v>15</v>
      </c>
      <c r="C432" s="10"/>
      <c r="E432" s="78">
        <f t="shared" si="2"/>
        <v>15</v>
      </c>
      <c r="F432" s="10"/>
      <c r="G432" s="106"/>
      <c r="H432" s="151"/>
      <c r="I432" s="106"/>
      <c r="J432" s="106"/>
      <c r="K432" s="151"/>
    </row>
    <row r="433" spans="1:11">
      <c r="A433" s="78">
        <f t="shared" si="1"/>
        <v>16</v>
      </c>
      <c r="C433" s="10"/>
      <c r="E433" s="78">
        <f t="shared" si="2"/>
        <v>16</v>
      </c>
      <c r="F433" s="10"/>
      <c r="G433" s="106"/>
      <c r="H433" s="151"/>
      <c r="I433" s="106"/>
      <c r="J433" s="106"/>
      <c r="K433" s="151"/>
    </row>
    <row r="434" spans="1:11">
      <c r="A434" s="78">
        <f t="shared" si="1"/>
        <v>17</v>
      </c>
      <c r="C434" s="10"/>
      <c r="E434" s="78">
        <f t="shared" si="2"/>
        <v>17</v>
      </c>
      <c r="F434" s="10"/>
      <c r="G434" s="106"/>
      <c r="H434" s="151"/>
      <c r="I434" s="106"/>
      <c r="J434" s="106"/>
      <c r="K434" s="151"/>
    </row>
    <row r="435" spans="1:11">
      <c r="A435" s="78">
        <f t="shared" si="1"/>
        <v>18</v>
      </c>
      <c r="C435" s="10"/>
      <c r="E435" s="78">
        <f t="shared" si="2"/>
        <v>18</v>
      </c>
      <c r="F435" s="10"/>
      <c r="G435" s="106"/>
      <c r="H435" s="151"/>
      <c r="I435" s="106"/>
      <c r="J435" s="106"/>
      <c r="K435" s="151"/>
    </row>
    <row r="436" spans="1:11">
      <c r="A436" s="78">
        <f t="shared" si="1"/>
        <v>19</v>
      </c>
      <c r="C436" s="10"/>
      <c r="E436" s="78">
        <f t="shared" si="2"/>
        <v>19</v>
      </c>
      <c r="F436" s="10"/>
      <c r="G436" s="106"/>
      <c r="H436" s="151"/>
      <c r="I436" s="106"/>
      <c r="J436" s="106"/>
      <c r="K436" s="151"/>
    </row>
    <row r="437" spans="1:11">
      <c r="A437" s="78">
        <f t="shared" si="1"/>
        <v>20</v>
      </c>
      <c r="C437" s="10"/>
      <c r="E437" s="78">
        <f t="shared" si="2"/>
        <v>20</v>
      </c>
      <c r="F437" s="10"/>
      <c r="G437" s="106"/>
      <c r="H437" s="151"/>
      <c r="I437" s="106"/>
      <c r="J437" s="106"/>
      <c r="K437" s="151"/>
    </row>
    <row r="438" spans="1:11">
      <c r="A438" s="78">
        <f t="shared" si="1"/>
        <v>21</v>
      </c>
      <c r="C438" s="10"/>
      <c r="E438" s="78">
        <f t="shared" si="2"/>
        <v>21</v>
      </c>
      <c r="F438" s="10"/>
      <c r="G438" s="106"/>
      <c r="H438" s="151"/>
      <c r="I438" s="106"/>
      <c r="J438" s="106"/>
      <c r="K438" s="151"/>
    </row>
    <row r="439" spans="1:11">
      <c r="A439" s="78">
        <f t="shared" si="1"/>
        <v>22</v>
      </c>
      <c r="C439" s="10"/>
      <c r="E439" s="78">
        <f t="shared" si="2"/>
        <v>22</v>
      </c>
      <c r="F439" s="10"/>
      <c r="G439" s="106"/>
      <c r="H439" s="151"/>
      <c r="I439" s="106"/>
      <c r="J439" s="106"/>
      <c r="K439" s="151"/>
    </row>
    <row r="440" spans="1:11">
      <c r="A440" s="78">
        <f t="shared" si="1"/>
        <v>23</v>
      </c>
      <c r="C440" s="10"/>
      <c r="E440" s="78">
        <f t="shared" si="2"/>
        <v>23</v>
      </c>
      <c r="F440" s="10"/>
      <c r="G440" s="106"/>
      <c r="H440" s="151"/>
      <c r="I440" s="106"/>
      <c r="J440" s="106"/>
      <c r="K440" s="151"/>
    </row>
    <row r="441" spans="1:11">
      <c r="A441" s="78">
        <f t="shared" si="1"/>
        <v>24</v>
      </c>
      <c r="C441" s="10"/>
      <c r="E441" s="78">
        <f t="shared" si="2"/>
        <v>24</v>
      </c>
      <c r="F441" s="10"/>
      <c r="G441" s="106"/>
      <c r="H441" s="151"/>
      <c r="I441" s="106"/>
      <c r="J441" s="106"/>
      <c r="K441" s="151"/>
    </row>
    <row r="442" spans="1:11">
      <c r="A442" s="79"/>
      <c r="E442" s="79"/>
      <c r="F442" s="70" t="s">
        <v>6</v>
      </c>
      <c r="G442" s="20" t="s">
        <v>6</v>
      </c>
      <c r="H442" s="21"/>
      <c r="I442" s="70"/>
      <c r="J442" s="20"/>
      <c r="K442" s="21"/>
    </row>
    <row r="443" spans="1:11">
      <c r="A443" s="78">
        <f>(A441+1)</f>
        <v>25</v>
      </c>
      <c r="C443" s="9" t="s">
        <v>162</v>
      </c>
      <c r="E443" s="78">
        <f>(E441+1)</f>
        <v>25</v>
      </c>
      <c r="G443" s="107"/>
      <c r="H443" s="108">
        <f>SUM(H418:H441)</f>
        <v>0</v>
      </c>
      <c r="I443" s="108"/>
      <c r="J443" s="107"/>
      <c r="K443" s="108">
        <f>SUM(K418:K441)</f>
        <v>0</v>
      </c>
    </row>
    <row r="444" spans="1:11">
      <c r="A444" s="78"/>
      <c r="C444" s="9"/>
      <c r="E444" s="78"/>
      <c r="F444" s="70" t="s">
        <v>6</v>
      </c>
      <c r="G444" s="20" t="s">
        <v>6</v>
      </c>
      <c r="H444" s="21"/>
      <c r="I444" s="70"/>
      <c r="J444" s="20"/>
      <c r="K444" s="21"/>
    </row>
    <row r="445" spans="1:11">
      <c r="E445" s="35"/>
    </row>
    <row r="446" spans="1:11">
      <c r="E446" s="35"/>
    </row>
    <row r="448" spans="1:11">
      <c r="E448" s="35"/>
      <c r="G448" s="14"/>
      <c r="H448" s="40"/>
      <c r="J448" s="14"/>
      <c r="K448" s="40"/>
    </row>
    <row r="449" spans="1:11" s="36" customFormat="1">
      <c r="A449" s="16" t="str">
        <f>$A$83</f>
        <v xml:space="preserve">Institution No.:  </v>
      </c>
      <c r="E449" s="37"/>
      <c r="G449" s="38"/>
      <c r="H449" s="39"/>
      <c r="J449" s="38"/>
      <c r="K449" s="15" t="s">
        <v>163</v>
      </c>
    </row>
    <row r="450" spans="1:11" s="36" customFormat="1">
      <c r="A450" s="251" t="s">
        <v>164</v>
      </c>
      <c r="B450" s="251"/>
      <c r="C450" s="251"/>
      <c r="D450" s="251"/>
      <c r="E450" s="251"/>
      <c r="F450" s="251"/>
      <c r="G450" s="251"/>
      <c r="H450" s="251"/>
      <c r="I450" s="251"/>
      <c r="J450" s="251"/>
      <c r="K450" s="251"/>
    </row>
    <row r="451" spans="1:11">
      <c r="A451" s="16" t="str">
        <f>$A$42</f>
        <v xml:space="preserve">NAME: </v>
      </c>
      <c r="C451" s="137">
        <f>$D$20</f>
        <v>0</v>
      </c>
      <c r="G451" s="80"/>
      <c r="H451" s="40"/>
      <c r="J451" s="14"/>
      <c r="K451" s="18" t="str">
        <f>$K$3</f>
        <v>Date: October 10, 2016</v>
      </c>
    </row>
    <row r="452" spans="1:11">
      <c r="A452" s="19" t="s">
        <v>6</v>
      </c>
      <c r="B452" s="19" t="s">
        <v>6</v>
      </c>
      <c r="C452" s="19" t="s">
        <v>6</v>
      </c>
      <c r="D452" s="19" t="s">
        <v>6</v>
      </c>
      <c r="E452" s="19" t="s">
        <v>6</v>
      </c>
      <c r="F452" s="19" t="s">
        <v>6</v>
      </c>
      <c r="G452" s="20" t="s">
        <v>6</v>
      </c>
      <c r="H452" s="21" t="s">
        <v>6</v>
      </c>
      <c r="I452" s="19" t="s">
        <v>6</v>
      </c>
      <c r="J452" s="20" t="s">
        <v>6</v>
      </c>
      <c r="K452" s="21" t="s">
        <v>6</v>
      </c>
    </row>
    <row r="453" spans="1:11">
      <c r="A453" s="22" t="s">
        <v>7</v>
      </c>
      <c r="E453" s="22" t="s">
        <v>7</v>
      </c>
      <c r="F453" s="23"/>
      <c r="G453" s="24"/>
      <c r="H453" s="25" t="str">
        <f>H415</f>
        <v>2015-16</v>
      </c>
      <c r="I453" s="23"/>
      <c r="J453" s="24"/>
      <c r="K453" s="25">
        <f>K415</f>
        <v>0</v>
      </c>
    </row>
    <row r="454" spans="1:11">
      <c r="A454" s="22" t="s">
        <v>9</v>
      </c>
      <c r="C454" s="26" t="s">
        <v>51</v>
      </c>
      <c r="E454" s="22" t="s">
        <v>9</v>
      </c>
      <c r="F454" s="23"/>
      <c r="G454" s="24" t="s">
        <v>11</v>
      </c>
      <c r="H454" s="25" t="s">
        <v>12</v>
      </c>
      <c r="I454" s="23"/>
      <c r="J454" s="24" t="s">
        <v>11</v>
      </c>
      <c r="K454" s="25" t="s">
        <v>13</v>
      </c>
    </row>
    <row r="455" spans="1:11">
      <c r="A455" s="19" t="s">
        <v>6</v>
      </c>
      <c r="B455" s="19" t="s">
        <v>6</v>
      </c>
      <c r="C455" s="19" t="s">
        <v>6</v>
      </c>
      <c r="D455" s="19" t="s">
        <v>6</v>
      </c>
      <c r="E455" s="19" t="s">
        <v>6</v>
      </c>
      <c r="F455" s="19" t="s">
        <v>6</v>
      </c>
      <c r="G455" s="20" t="s">
        <v>6</v>
      </c>
      <c r="H455" s="21" t="s">
        <v>6</v>
      </c>
      <c r="I455" s="19" t="s">
        <v>6</v>
      </c>
      <c r="J455" s="20" t="s">
        <v>6</v>
      </c>
      <c r="K455" s="21" t="s">
        <v>6</v>
      </c>
    </row>
    <row r="456" spans="1:11">
      <c r="A456" s="8">
        <v>1</v>
      </c>
      <c r="B456" s="19"/>
      <c r="C456" s="9" t="s">
        <v>165</v>
      </c>
      <c r="D456" s="19"/>
      <c r="E456" s="8">
        <v>1</v>
      </c>
      <c r="F456" s="19"/>
      <c r="G456" s="153">
        <v>0</v>
      </c>
      <c r="H456" s="153">
        <v>0</v>
      </c>
      <c r="I456" s="109"/>
      <c r="J456" s="153">
        <v>0</v>
      </c>
      <c r="K456" s="153">
        <v>0</v>
      </c>
    </row>
    <row r="457" spans="1:11">
      <c r="A457" s="8">
        <v>2</v>
      </c>
      <c r="B457" s="19"/>
      <c r="C457" s="9" t="s">
        <v>166</v>
      </c>
      <c r="D457" s="19"/>
      <c r="E457" s="8">
        <v>2</v>
      </c>
      <c r="F457" s="19"/>
      <c r="G457" s="20"/>
      <c r="H457" s="153">
        <v>0</v>
      </c>
      <c r="I457" s="19"/>
      <c r="J457" s="20"/>
      <c r="K457" s="155">
        <v>0</v>
      </c>
    </row>
    <row r="458" spans="1:11">
      <c r="A458" s="8">
        <v>3</v>
      </c>
      <c r="C458" s="9" t="s">
        <v>167</v>
      </c>
      <c r="E458" s="8">
        <v>3</v>
      </c>
      <c r="F458" s="10"/>
      <c r="G458" s="153">
        <v>0</v>
      </c>
      <c r="H458" s="156">
        <v>0</v>
      </c>
      <c r="I458" s="110"/>
      <c r="J458" s="154">
        <v>0</v>
      </c>
      <c r="K458" s="156">
        <v>0</v>
      </c>
    </row>
    <row r="459" spans="1:11">
      <c r="A459" s="8">
        <v>4</v>
      </c>
      <c r="C459" s="9" t="s">
        <v>168</v>
      </c>
      <c r="E459" s="8">
        <v>4</v>
      </c>
      <c r="F459" s="10"/>
      <c r="G459" s="109"/>
      <c r="H459" s="156">
        <v>0</v>
      </c>
      <c r="I459" s="110"/>
      <c r="J459" s="109"/>
      <c r="K459" s="156">
        <v>0</v>
      </c>
    </row>
    <row r="460" spans="1:11">
      <c r="A460" s="8">
        <v>5</v>
      </c>
      <c r="C460" s="9" t="s">
        <v>169</v>
      </c>
      <c r="E460" s="8">
        <v>5</v>
      </c>
      <c r="F460" s="10"/>
      <c r="G460" s="109">
        <f>G456+G458</f>
        <v>0</v>
      </c>
      <c r="H460" s="109">
        <f>SUM(H456:H459)</f>
        <v>0</v>
      </c>
      <c r="I460" s="110"/>
      <c r="J460" s="109">
        <f>SUM(J456:J459)</f>
        <v>0</v>
      </c>
      <c r="K460" s="109">
        <f>SUM(K456:K459)</f>
        <v>0</v>
      </c>
    </row>
    <row r="461" spans="1:11">
      <c r="A461" s="8">
        <v>6</v>
      </c>
      <c r="C461" s="9" t="s">
        <v>170</v>
      </c>
      <c r="E461" s="8">
        <v>6</v>
      </c>
      <c r="F461" s="10"/>
      <c r="G461" s="153">
        <v>0</v>
      </c>
      <c r="H461" s="156">
        <v>0</v>
      </c>
      <c r="I461" s="110"/>
      <c r="J461" s="109"/>
      <c r="K461" s="110"/>
    </row>
    <row r="462" spans="1:11">
      <c r="A462" s="8">
        <v>7</v>
      </c>
      <c r="C462" s="9" t="s">
        <v>171</v>
      </c>
      <c r="E462" s="8">
        <v>7</v>
      </c>
      <c r="F462" s="10"/>
      <c r="G462" s="109"/>
      <c r="H462" s="156"/>
      <c r="I462" s="110"/>
      <c r="J462" s="109"/>
      <c r="K462" s="110"/>
    </row>
    <row r="463" spans="1:11">
      <c r="A463" s="8">
        <v>8</v>
      </c>
      <c r="C463" s="9" t="s">
        <v>172</v>
      </c>
      <c r="E463" s="8">
        <v>8</v>
      </c>
      <c r="F463" s="10"/>
      <c r="G463" s="109">
        <f>G460+G461+G462</f>
        <v>0</v>
      </c>
      <c r="H463" s="109">
        <f>H460+H461+H462</f>
        <v>0</v>
      </c>
      <c r="I463" s="109"/>
      <c r="J463" s="109">
        <f>J460+J461+J462</f>
        <v>0</v>
      </c>
      <c r="K463" s="109">
        <f>K460+K461+K462</f>
        <v>0</v>
      </c>
    </row>
    <row r="464" spans="1:11">
      <c r="A464" s="8">
        <v>9</v>
      </c>
      <c r="E464" s="8">
        <v>9</v>
      </c>
      <c r="F464" s="10"/>
      <c r="G464" s="109"/>
      <c r="H464" s="110"/>
      <c r="I464" s="108"/>
      <c r="J464" s="109"/>
      <c r="K464" s="110"/>
    </row>
    <row r="465" spans="1:11">
      <c r="A465" s="8">
        <v>10</v>
      </c>
      <c r="C465" s="9" t="s">
        <v>173</v>
      </c>
      <c r="E465" s="8">
        <v>10</v>
      </c>
      <c r="F465" s="10"/>
      <c r="G465" s="153">
        <v>0</v>
      </c>
      <c r="H465" s="156">
        <v>0</v>
      </c>
      <c r="I465" s="110"/>
      <c r="J465" s="153">
        <v>0</v>
      </c>
      <c r="K465" s="156">
        <v>0</v>
      </c>
    </row>
    <row r="466" spans="1:11">
      <c r="A466" s="8">
        <v>11</v>
      </c>
      <c r="C466" s="9" t="s">
        <v>174</v>
      </c>
      <c r="E466" s="8">
        <v>11</v>
      </c>
      <c r="F466" s="10"/>
      <c r="G466" s="153">
        <v>0</v>
      </c>
      <c r="H466" s="156">
        <v>0</v>
      </c>
      <c r="I466" s="110"/>
      <c r="J466" s="153">
        <v>0</v>
      </c>
      <c r="K466" s="156">
        <v>0</v>
      </c>
    </row>
    <row r="467" spans="1:11">
      <c r="A467" s="8">
        <v>12</v>
      </c>
      <c r="C467" s="9" t="s">
        <v>175</v>
      </c>
      <c r="E467" s="8">
        <v>12</v>
      </c>
      <c r="F467" s="10"/>
      <c r="G467" s="109"/>
      <c r="H467" s="156">
        <v>0</v>
      </c>
      <c r="I467" s="110"/>
      <c r="J467" s="109"/>
      <c r="K467" s="156">
        <v>0</v>
      </c>
    </row>
    <row r="468" spans="1:11">
      <c r="A468" s="8">
        <v>13</v>
      </c>
      <c r="C468" s="9" t="s">
        <v>176</v>
      </c>
      <c r="E468" s="8">
        <v>13</v>
      </c>
      <c r="F468" s="10"/>
      <c r="G468" s="109">
        <f>SUM(G465:G467)</f>
        <v>0</v>
      </c>
      <c r="H468" s="110">
        <f>SUM(H465:H467)</f>
        <v>0</v>
      </c>
      <c r="I468" s="107"/>
      <c r="J468" s="109">
        <f>SUM(J465:J467)</f>
        <v>0</v>
      </c>
      <c r="K468" s="110">
        <f>SUM(K465:K467)</f>
        <v>0</v>
      </c>
    </row>
    <row r="469" spans="1:11">
      <c r="A469" s="8">
        <v>14</v>
      </c>
      <c r="E469" s="8">
        <v>14</v>
      </c>
      <c r="F469" s="10"/>
      <c r="G469" s="111"/>
      <c r="H469" s="110"/>
      <c r="I469" s="108"/>
      <c r="J469" s="111"/>
      <c r="K469" s="110"/>
    </row>
    <row r="470" spans="1:11">
      <c r="A470" s="8">
        <v>15</v>
      </c>
      <c r="C470" s="9" t="s">
        <v>177</v>
      </c>
      <c r="E470" s="8">
        <v>15</v>
      </c>
      <c r="G470" s="112">
        <f>SUM(G463+G468)</f>
        <v>0</v>
      </c>
      <c r="H470" s="108">
        <f>SUM(H463+H468)</f>
        <v>0</v>
      </c>
      <c r="I470" s="108"/>
      <c r="J470" s="112">
        <f>SUM(J463+J468)</f>
        <v>0</v>
      </c>
      <c r="K470" s="108">
        <f>SUM(K463+K468)</f>
        <v>0</v>
      </c>
    </row>
    <row r="471" spans="1:11">
      <c r="A471" s="8">
        <v>16</v>
      </c>
      <c r="E471" s="8">
        <v>16</v>
      </c>
      <c r="G471" s="112"/>
      <c r="H471" s="108"/>
      <c r="I471" s="108"/>
      <c r="J471" s="112"/>
      <c r="K471" s="108"/>
    </row>
    <row r="472" spans="1:11">
      <c r="A472" s="8">
        <v>17</v>
      </c>
      <c r="C472" s="9" t="s">
        <v>178</v>
      </c>
      <c r="E472" s="8">
        <v>17</v>
      </c>
      <c r="F472" s="10"/>
      <c r="G472" s="109"/>
      <c r="H472" s="156">
        <v>0</v>
      </c>
      <c r="I472" s="110"/>
      <c r="J472" s="109"/>
      <c r="K472" s="156">
        <v>0</v>
      </c>
    </row>
    <row r="473" spans="1:11">
      <c r="A473" s="8">
        <v>18</v>
      </c>
      <c r="E473" s="8">
        <v>18</v>
      </c>
      <c r="F473" s="10"/>
      <c r="G473" s="109"/>
      <c r="H473" s="110"/>
      <c r="I473" s="110"/>
      <c r="J473" s="109"/>
      <c r="K473" s="110"/>
    </row>
    <row r="474" spans="1:11">
      <c r="A474" s="8">
        <v>19</v>
      </c>
      <c r="C474" s="9" t="s">
        <v>179</v>
      </c>
      <c r="E474" s="8">
        <v>19</v>
      </c>
      <c r="F474" s="10"/>
      <c r="G474" s="109"/>
      <c r="H474" s="156">
        <v>0</v>
      </c>
      <c r="I474" s="110"/>
      <c r="J474" s="109"/>
      <c r="K474" s="156"/>
    </row>
    <row r="475" spans="1:11" ht="12" customHeight="1">
      <c r="A475" s="8">
        <v>20</v>
      </c>
      <c r="C475" s="81" t="s">
        <v>180</v>
      </c>
      <c r="E475" s="8">
        <v>20</v>
      </c>
      <c r="F475" s="10"/>
      <c r="G475" s="109"/>
      <c r="H475" s="156">
        <v>0</v>
      </c>
      <c r="I475" s="110"/>
      <c r="J475" s="109"/>
      <c r="K475" s="156">
        <v>0</v>
      </c>
    </row>
    <row r="476" spans="1:11" s="82" customFormat="1" ht="12" customHeight="1">
      <c r="A476" s="8">
        <v>21</v>
      </c>
      <c r="B476" s="137"/>
      <c r="C476" s="81"/>
      <c r="D476" s="137"/>
      <c r="E476" s="8">
        <v>21</v>
      </c>
      <c r="F476" s="10"/>
      <c r="G476" s="109"/>
      <c r="H476" s="110"/>
      <c r="I476" s="110"/>
      <c r="J476" s="109"/>
      <c r="K476" s="110"/>
    </row>
    <row r="477" spans="1:11">
      <c r="A477" s="8">
        <v>22</v>
      </c>
      <c r="C477" s="9"/>
      <c r="E477" s="8">
        <v>22</v>
      </c>
      <c r="G477" s="109"/>
      <c r="H477" s="110"/>
      <c r="I477" s="110"/>
      <c r="J477" s="109"/>
      <c r="K477" s="110"/>
    </row>
    <row r="478" spans="1:11">
      <c r="A478" s="8">
        <v>23</v>
      </c>
      <c r="C478" s="9" t="s">
        <v>181</v>
      </c>
      <c r="E478" s="8">
        <v>23</v>
      </c>
      <c r="G478" s="109"/>
      <c r="H478" s="156">
        <v>0</v>
      </c>
      <c r="I478" s="110"/>
      <c r="J478" s="109"/>
      <c r="K478" s="156">
        <v>0</v>
      </c>
    </row>
    <row r="479" spans="1:11">
      <c r="A479" s="8">
        <v>24</v>
      </c>
      <c r="C479" s="9"/>
      <c r="E479" s="8">
        <v>24</v>
      </c>
      <c r="G479" s="109"/>
      <c r="H479" s="110"/>
      <c r="I479" s="110"/>
      <c r="J479" s="109"/>
      <c r="K479" s="110"/>
    </row>
    <row r="480" spans="1:11">
      <c r="A480" s="8"/>
      <c r="E480" s="8"/>
      <c r="F480" s="70" t="s">
        <v>6</v>
      </c>
      <c r="G480" s="83"/>
      <c r="H480" s="21"/>
      <c r="I480" s="70"/>
      <c r="J480" s="83"/>
      <c r="K480" s="21"/>
    </row>
    <row r="481" spans="1:11">
      <c r="A481" s="8">
        <v>25</v>
      </c>
      <c r="C481" s="9" t="s">
        <v>182</v>
      </c>
      <c r="E481" s="8">
        <v>25</v>
      </c>
      <c r="G481" s="108">
        <f>SUM(G470:G479)</f>
        <v>0</v>
      </c>
      <c r="H481" s="108">
        <f>SUM(H470:H479)</f>
        <v>0</v>
      </c>
      <c r="I481" s="113"/>
      <c r="J481" s="108">
        <f>SUM(J470:J479)</f>
        <v>0</v>
      </c>
      <c r="K481" s="108">
        <f>SUM(K470:K479)</f>
        <v>0</v>
      </c>
    </row>
    <row r="482" spans="1:11">
      <c r="F482" s="70" t="s">
        <v>6</v>
      </c>
      <c r="G482" s="20"/>
      <c r="H482" s="21"/>
      <c r="I482" s="70"/>
      <c r="J482" s="20"/>
      <c r="K482" s="21"/>
    </row>
    <row r="483" spans="1:11">
      <c r="F483" s="70"/>
      <c r="G483" s="20"/>
      <c r="H483" s="21"/>
      <c r="I483" s="70"/>
      <c r="J483" s="20"/>
      <c r="K483" s="21"/>
    </row>
    <row r="484" spans="1:11" ht="20.25" customHeight="1">
      <c r="C484" s="84"/>
      <c r="D484" s="84"/>
      <c r="E484" s="84"/>
      <c r="F484" s="70"/>
      <c r="G484" s="20"/>
      <c r="H484" s="21"/>
      <c r="I484" s="70"/>
      <c r="J484" s="20"/>
      <c r="K484" s="21"/>
    </row>
    <row r="485" spans="1:11">
      <c r="C485" s="137" t="s">
        <v>49</v>
      </c>
      <c r="F485" s="70"/>
      <c r="G485" s="20"/>
      <c r="H485" s="21"/>
      <c r="I485" s="70"/>
      <c r="J485" s="20"/>
      <c r="K485" s="21"/>
    </row>
    <row r="486" spans="1:11">
      <c r="A486" s="9"/>
    </row>
    <row r="487" spans="1:11">
      <c r="E487" s="35"/>
      <c r="G487" s="14"/>
      <c r="H487" s="40"/>
      <c r="J487" s="14"/>
      <c r="K487" s="40"/>
    </row>
    <row r="488" spans="1:11" s="36" customFormat="1">
      <c r="A488" s="16" t="str">
        <f>$A$83</f>
        <v xml:space="preserve">Institution No.:  </v>
      </c>
      <c r="E488" s="37"/>
      <c r="G488" s="38"/>
      <c r="H488" s="39"/>
      <c r="J488" s="38"/>
      <c r="K488" s="15" t="s">
        <v>183</v>
      </c>
    </row>
    <row r="489" spans="1:11" s="36" customFormat="1">
      <c r="A489" s="251" t="s">
        <v>184</v>
      </c>
      <c r="B489" s="251"/>
      <c r="C489" s="251"/>
      <c r="D489" s="251"/>
      <c r="E489" s="251"/>
      <c r="F489" s="251"/>
      <c r="G489" s="251"/>
      <c r="H489" s="251"/>
      <c r="I489" s="251"/>
      <c r="J489" s="251"/>
      <c r="K489" s="251"/>
    </row>
    <row r="490" spans="1:11">
      <c r="A490" s="16" t="str">
        <f>$A$42</f>
        <v xml:space="preserve">NAME: </v>
      </c>
      <c r="C490" s="137">
        <f>$D$20</f>
        <v>0</v>
      </c>
      <c r="G490" s="80"/>
      <c r="H490" s="40"/>
      <c r="J490" s="14"/>
      <c r="K490" s="18" t="str">
        <f>$K$3</f>
        <v>Date: October 10, 2016</v>
      </c>
    </row>
    <row r="491" spans="1:11">
      <c r="A491" s="19" t="s">
        <v>6</v>
      </c>
      <c r="B491" s="19" t="s">
        <v>6</v>
      </c>
      <c r="C491" s="19" t="s">
        <v>6</v>
      </c>
      <c r="D491" s="19" t="s">
        <v>6</v>
      </c>
      <c r="E491" s="19" t="s">
        <v>6</v>
      </c>
      <c r="F491" s="19" t="s">
        <v>6</v>
      </c>
      <c r="G491" s="20" t="s">
        <v>6</v>
      </c>
      <c r="H491" s="21" t="s">
        <v>6</v>
      </c>
      <c r="I491" s="19" t="s">
        <v>6</v>
      </c>
      <c r="J491" s="20" t="s">
        <v>6</v>
      </c>
      <c r="K491" s="21" t="s">
        <v>6</v>
      </c>
    </row>
    <row r="492" spans="1:11">
      <c r="A492" s="22" t="s">
        <v>7</v>
      </c>
      <c r="E492" s="22" t="s">
        <v>7</v>
      </c>
      <c r="F492" s="23"/>
      <c r="G492" s="24"/>
      <c r="H492" s="25" t="str">
        <f>H453</f>
        <v>2015-16</v>
      </c>
      <c r="I492" s="23"/>
      <c r="J492" s="24"/>
      <c r="K492" s="25">
        <f>K453</f>
        <v>0</v>
      </c>
    </row>
    <row r="493" spans="1:11">
      <c r="A493" s="22" t="s">
        <v>9</v>
      </c>
      <c r="C493" s="26" t="s">
        <v>51</v>
      </c>
      <c r="E493" s="22" t="s">
        <v>9</v>
      </c>
      <c r="F493" s="23"/>
      <c r="G493" s="24" t="s">
        <v>11</v>
      </c>
      <c r="H493" s="25" t="s">
        <v>12</v>
      </c>
      <c r="I493" s="23"/>
      <c r="J493" s="24" t="s">
        <v>11</v>
      </c>
      <c r="K493" s="25" t="s">
        <v>13</v>
      </c>
    </row>
    <row r="494" spans="1:11">
      <c r="A494" s="19" t="s">
        <v>6</v>
      </c>
      <c r="B494" s="19" t="s">
        <v>6</v>
      </c>
      <c r="C494" s="19" t="s">
        <v>6</v>
      </c>
      <c r="D494" s="19" t="s">
        <v>6</v>
      </c>
      <c r="E494" s="19" t="s">
        <v>6</v>
      </c>
      <c r="F494" s="19" t="s">
        <v>6</v>
      </c>
      <c r="G494" s="20" t="s">
        <v>6</v>
      </c>
      <c r="H494" s="21" t="s">
        <v>6</v>
      </c>
      <c r="I494" s="19" t="s">
        <v>6</v>
      </c>
      <c r="J494" s="20" t="s">
        <v>6</v>
      </c>
      <c r="K494" s="21" t="s">
        <v>6</v>
      </c>
    </row>
    <row r="495" spans="1:11">
      <c r="A495" s="8">
        <v>1</v>
      </c>
      <c r="B495" s="19"/>
      <c r="C495" s="9" t="s">
        <v>165</v>
      </c>
      <c r="D495" s="19"/>
      <c r="E495" s="8">
        <v>1</v>
      </c>
      <c r="F495" s="19"/>
      <c r="G495" s="153">
        <v>0</v>
      </c>
      <c r="H495" s="153">
        <v>0</v>
      </c>
      <c r="I495" s="19"/>
      <c r="J495" s="153">
        <v>0</v>
      </c>
      <c r="K495" s="155">
        <v>0</v>
      </c>
    </row>
    <row r="496" spans="1:11">
      <c r="A496" s="8">
        <v>2</v>
      </c>
      <c r="B496" s="19"/>
      <c r="C496" s="9" t="s">
        <v>166</v>
      </c>
      <c r="D496" s="19"/>
      <c r="E496" s="8">
        <v>2</v>
      </c>
      <c r="F496" s="19"/>
      <c r="G496" s="109"/>
      <c r="H496" s="153">
        <v>0</v>
      </c>
      <c r="I496" s="109"/>
      <c r="J496" s="109"/>
      <c r="K496" s="155">
        <v>0</v>
      </c>
    </row>
    <row r="497" spans="1:11">
      <c r="A497" s="8">
        <v>3</v>
      </c>
      <c r="C497" s="9" t="s">
        <v>167</v>
      </c>
      <c r="E497" s="8">
        <v>3</v>
      </c>
      <c r="F497" s="10"/>
      <c r="G497" s="153"/>
      <c r="H497" s="156">
        <v>0</v>
      </c>
      <c r="I497" s="110"/>
      <c r="J497" s="153">
        <v>0</v>
      </c>
      <c r="K497" s="156"/>
    </row>
    <row r="498" spans="1:11">
      <c r="A498" s="8">
        <v>4</v>
      </c>
      <c r="C498" s="9" t="s">
        <v>168</v>
      </c>
      <c r="E498" s="8">
        <v>4</v>
      </c>
      <c r="F498" s="10"/>
      <c r="G498" s="109"/>
      <c r="H498" s="156">
        <v>0</v>
      </c>
      <c r="I498" s="110"/>
      <c r="J498" s="109"/>
      <c r="K498" s="156"/>
    </row>
    <row r="499" spans="1:11">
      <c r="A499" s="8">
        <v>5</v>
      </c>
      <c r="C499" s="9" t="s">
        <v>169</v>
      </c>
      <c r="E499" s="8">
        <v>5</v>
      </c>
      <c r="F499" s="10"/>
      <c r="G499" s="109">
        <f>SUM(G495:G498)</f>
        <v>0</v>
      </c>
      <c r="H499" s="109">
        <f>SUM(H495:H498)</f>
        <v>0</v>
      </c>
      <c r="I499" s="110"/>
      <c r="J499" s="109">
        <f>SUM(J495:J498)</f>
        <v>0</v>
      </c>
      <c r="K499" s="109">
        <f>SUM(K495:K498)</f>
        <v>0</v>
      </c>
    </row>
    <row r="500" spans="1:11">
      <c r="A500" s="8">
        <v>6</v>
      </c>
      <c r="C500" s="9" t="s">
        <v>170</v>
      </c>
      <c r="E500" s="8">
        <v>6</v>
      </c>
      <c r="F500" s="10"/>
      <c r="G500" s="109"/>
      <c r="H500" s="110"/>
      <c r="I500" s="110"/>
      <c r="J500" s="109"/>
      <c r="K500" s="110"/>
    </row>
    <row r="501" spans="1:11">
      <c r="A501" s="8">
        <v>7</v>
      </c>
      <c r="C501" s="9" t="s">
        <v>171</v>
      </c>
      <c r="E501" s="8">
        <v>7</v>
      </c>
      <c r="F501" s="10"/>
      <c r="G501" s="109"/>
      <c r="H501" s="110"/>
      <c r="I501" s="110"/>
      <c r="J501" s="109"/>
      <c r="K501" s="110"/>
    </row>
    <row r="502" spans="1:11">
      <c r="A502" s="8">
        <v>8</v>
      </c>
      <c r="C502" s="9" t="s">
        <v>185</v>
      </c>
      <c r="E502" s="8">
        <v>8</v>
      </c>
      <c r="F502" s="10"/>
      <c r="G502" s="109">
        <f>G499+G500+G501</f>
        <v>0</v>
      </c>
      <c r="H502" s="109">
        <f>H499+H500+H501</f>
        <v>0</v>
      </c>
      <c r="I502" s="109"/>
      <c r="J502" s="109">
        <f>J499+J500+J501</f>
        <v>0</v>
      </c>
      <c r="K502" s="109">
        <f>K499+K500+K501</f>
        <v>0</v>
      </c>
    </row>
    <row r="503" spans="1:11" ht="12.75" customHeight="1">
      <c r="A503" s="8">
        <v>9</v>
      </c>
      <c r="E503" s="8">
        <v>9</v>
      </c>
      <c r="F503" s="10"/>
      <c r="G503" s="109"/>
      <c r="H503" s="110"/>
      <c r="I503" s="108"/>
      <c r="J503" s="109"/>
      <c r="K503" s="110"/>
    </row>
    <row r="504" spans="1:11">
      <c r="A504" s="8">
        <v>10</v>
      </c>
      <c r="C504" s="9" t="s">
        <v>173</v>
      </c>
      <c r="E504" s="8">
        <v>10</v>
      </c>
      <c r="F504" s="10"/>
      <c r="G504" s="153">
        <v>0</v>
      </c>
      <c r="H504" s="156">
        <v>0</v>
      </c>
      <c r="I504" s="110"/>
      <c r="J504" s="153">
        <v>0</v>
      </c>
      <c r="K504" s="156">
        <v>0</v>
      </c>
    </row>
    <row r="505" spans="1:11">
      <c r="A505" s="8">
        <v>11</v>
      </c>
      <c r="C505" s="9" t="s">
        <v>174</v>
      </c>
      <c r="E505" s="8">
        <v>11</v>
      </c>
      <c r="F505" s="10"/>
      <c r="G505" s="153">
        <v>0</v>
      </c>
      <c r="H505" s="156">
        <v>0</v>
      </c>
      <c r="I505" s="110"/>
      <c r="J505" s="153">
        <v>0</v>
      </c>
      <c r="K505" s="156"/>
    </row>
    <row r="506" spans="1:11">
      <c r="A506" s="8">
        <v>12</v>
      </c>
      <c r="C506" s="9" t="s">
        <v>175</v>
      </c>
      <c r="E506" s="8">
        <v>12</v>
      </c>
      <c r="F506" s="10"/>
      <c r="G506" s="109"/>
      <c r="H506" s="156">
        <v>0</v>
      </c>
      <c r="I506" s="110"/>
      <c r="J506" s="109"/>
      <c r="K506" s="156"/>
    </row>
    <row r="507" spans="1:11">
      <c r="A507" s="8">
        <v>13</v>
      </c>
      <c r="C507" s="9" t="s">
        <v>186</v>
      </c>
      <c r="E507" s="8">
        <v>13</v>
      </c>
      <c r="F507" s="10"/>
      <c r="G507" s="109">
        <f>SUM(G504:G506)</f>
        <v>0</v>
      </c>
      <c r="H507" s="110">
        <f>SUM(H504:H506)</f>
        <v>0</v>
      </c>
      <c r="I507" s="107"/>
      <c r="J507" s="109">
        <f>SUM(J504:J506)</f>
        <v>0</v>
      </c>
      <c r="K507" s="110">
        <f>SUM(K504:K506)</f>
        <v>0</v>
      </c>
    </row>
    <row r="508" spans="1:11">
      <c r="A508" s="8">
        <v>14</v>
      </c>
      <c r="E508" s="8">
        <v>14</v>
      </c>
      <c r="F508" s="10"/>
      <c r="G508" s="111"/>
      <c r="H508" s="110"/>
      <c r="I508" s="108"/>
      <c r="J508" s="111"/>
      <c r="K508" s="110"/>
    </row>
    <row r="509" spans="1:11">
      <c r="A509" s="8">
        <v>15</v>
      </c>
      <c r="C509" s="9" t="s">
        <v>177</v>
      </c>
      <c r="E509" s="8">
        <v>15</v>
      </c>
      <c r="G509" s="112">
        <f>SUM(G502+G507)</f>
        <v>0</v>
      </c>
      <c r="H509" s="108">
        <f>SUM(H502+H507)</f>
        <v>0</v>
      </c>
      <c r="I509" s="108"/>
      <c r="J509" s="112">
        <f>SUM(J502+J507)</f>
        <v>0</v>
      </c>
      <c r="K509" s="108">
        <f>SUM(K502+K507)</f>
        <v>0</v>
      </c>
    </row>
    <row r="510" spans="1:11">
      <c r="A510" s="8">
        <v>16</v>
      </c>
      <c r="E510" s="8">
        <v>16</v>
      </c>
      <c r="G510" s="112"/>
      <c r="H510" s="108"/>
      <c r="I510" s="108"/>
      <c r="J510" s="112"/>
      <c r="K510" s="108"/>
    </row>
    <row r="511" spans="1:11">
      <c r="A511" s="8">
        <v>17</v>
      </c>
      <c r="C511" s="9" t="s">
        <v>178</v>
      </c>
      <c r="E511" s="8">
        <v>17</v>
      </c>
      <c r="F511" s="10"/>
      <c r="G511" s="109"/>
      <c r="H511" s="156">
        <v>0</v>
      </c>
      <c r="I511" s="110"/>
      <c r="J511" s="109"/>
      <c r="K511" s="156"/>
    </row>
    <row r="512" spans="1:11">
      <c r="A512" s="8">
        <v>18</v>
      </c>
      <c r="E512" s="8">
        <v>18</v>
      </c>
      <c r="F512" s="10"/>
      <c r="G512" s="109"/>
      <c r="H512" s="110"/>
      <c r="I512" s="110"/>
      <c r="J512" s="109"/>
      <c r="K512" s="110"/>
    </row>
    <row r="513" spans="1:11">
      <c r="A513" s="8">
        <v>19</v>
      </c>
      <c r="C513" s="9" t="s">
        <v>179</v>
      </c>
      <c r="E513" s="8">
        <v>19</v>
      </c>
      <c r="F513" s="10"/>
      <c r="G513" s="109"/>
      <c r="H513" s="156">
        <v>0</v>
      </c>
      <c r="I513" s="110"/>
      <c r="J513" s="109"/>
      <c r="K513" s="156"/>
    </row>
    <row r="514" spans="1:11" ht="12" customHeight="1">
      <c r="A514" s="8">
        <v>20</v>
      </c>
      <c r="C514" s="81" t="s">
        <v>180</v>
      </c>
      <c r="E514" s="8">
        <v>20</v>
      </c>
      <c r="F514" s="10"/>
      <c r="G514" s="109"/>
      <c r="H514" s="156">
        <v>0</v>
      </c>
      <c r="I514" s="110"/>
      <c r="J514" s="109"/>
      <c r="K514" s="156">
        <v>0</v>
      </c>
    </row>
    <row r="515" spans="1:11" s="82" customFormat="1" ht="12" customHeight="1">
      <c r="A515" s="8">
        <v>21</v>
      </c>
      <c r="B515" s="137"/>
      <c r="C515" s="81"/>
      <c r="D515" s="137"/>
      <c r="E515" s="8">
        <v>21</v>
      </c>
      <c r="F515" s="10"/>
      <c r="G515" s="109"/>
      <c r="H515" s="110"/>
      <c r="I515" s="110"/>
      <c r="J515" s="109"/>
      <c r="K515" s="110"/>
    </row>
    <row r="516" spans="1:11">
      <c r="A516" s="8">
        <v>22</v>
      </c>
      <c r="C516" s="9"/>
      <c r="E516" s="8">
        <v>22</v>
      </c>
      <c r="G516" s="109"/>
      <c r="H516" s="110"/>
      <c r="I516" s="110"/>
      <c r="J516" s="109"/>
      <c r="K516" s="110"/>
    </row>
    <row r="517" spans="1:11">
      <c r="A517" s="8">
        <v>23</v>
      </c>
      <c r="C517" s="9" t="s">
        <v>181</v>
      </c>
      <c r="E517" s="8">
        <v>23</v>
      </c>
      <c r="G517" s="109"/>
      <c r="H517" s="156">
        <v>0</v>
      </c>
      <c r="I517" s="110"/>
      <c r="J517" s="109"/>
      <c r="K517" s="156">
        <v>0</v>
      </c>
    </row>
    <row r="518" spans="1:11">
      <c r="A518" s="8">
        <v>24</v>
      </c>
      <c r="C518" s="9"/>
      <c r="E518" s="8">
        <v>24</v>
      </c>
      <c r="G518" s="109"/>
      <c r="H518" s="110"/>
      <c r="I518" s="110"/>
      <c r="J518" s="109"/>
      <c r="K518" s="110"/>
    </row>
    <row r="519" spans="1:11">
      <c r="A519" s="8"/>
      <c r="E519" s="8"/>
      <c r="F519" s="70" t="s">
        <v>6</v>
      </c>
      <c r="G519" s="83"/>
      <c r="H519" s="21"/>
      <c r="I519" s="70"/>
      <c r="J519" s="83"/>
      <c r="K519" s="21"/>
    </row>
    <row r="520" spans="1:11">
      <c r="A520" s="8">
        <v>25</v>
      </c>
      <c r="C520" s="9" t="s">
        <v>187</v>
      </c>
      <c r="E520" s="8">
        <v>25</v>
      </c>
      <c r="G520" s="108">
        <f>SUM(G509:G518)</f>
        <v>0</v>
      </c>
      <c r="H520" s="108">
        <f>SUM(H509:H518)</f>
        <v>0</v>
      </c>
      <c r="I520" s="113"/>
      <c r="J520" s="108">
        <f>SUM(J509:J518)</f>
        <v>0</v>
      </c>
      <c r="K520" s="108">
        <f>SUM(K509:K518)</f>
        <v>0</v>
      </c>
    </row>
    <row r="521" spans="1:11">
      <c r="F521" s="70" t="s">
        <v>6</v>
      </c>
      <c r="G521" s="20"/>
      <c r="H521" s="21"/>
      <c r="I521" s="70"/>
      <c r="J521" s="20"/>
      <c r="K521" s="21"/>
    </row>
    <row r="522" spans="1:11">
      <c r="C522" s="137" t="s">
        <v>49</v>
      </c>
      <c r="F522" s="70"/>
      <c r="G522" s="20"/>
      <c r="H522" s="21"/>
      <c r="I522" s="70"/>
      <c r="J522" s="20"/>
      <c r="K522" s="21"/>
    </row>
    <row r="523" spans="1:11">
      <c r="A523" s="9"/>
    </row>
    <row r="524" spans="1:11">
      <c r="H524" s="40"/>
      <c r="K524" s="40"/>
    </row>
    <row r="525" spans="1:11" s="36" customFormat="1">
      <c r="A525" s="16" t="str">
        <f>$A$83</f>
        <v xml:space="preserve">Institution No.:  </v>
      </c>
      <c r="E525" s="37"/>
      <c r="G525" s="38"/>
      <c r="H525" s="39"/>
      <c r="J525" s="38"/>
      <c r="K525" s="15" t="s">
        <v>188</v>
      </c>
    </row>
    <row r="526" spans="1:11" s="36" customFormat="1">
      <c r="A526" s="251" t="s">
        <v>189</v>
      </c>
      <c r="B526" s="251"/>
      <c r="C526" s="251"/>
      <c r="D526" s="251"/>
      <c r="E526" s="251"/>
      <c r="F526" s="251"/>
      <c r="G526" s="251"/>
      <c r="H526" s="251"/>
      <c r="I526" s="251"/>
      <c r="J526" s="251"/>
      <c r="K526" s="251"/>
    </row>
    <row r="527" spans="1:11">
      <c r="A527" s="16" t="str">
        <f>$A$42</f>
        <v xml:space="preserve">NAME: </v>
      </c>
      <c r="C527" s="137">
        <f>$D$20</f>
        <v>0</v>
      </c>
      <c r="G527" s="80"/>
      <c r="H527" s="67"/>
      <c r="J527" s="14"/>
      <c r="K527" s="18" t="str">
        <f>$K$3</f>
        <v>Date: October 10, 2016</v>
      </c>
    </row>
    <row r="528" spans="1:11">
      <c r="A528" s="19" t="s">
        <v>6</v>
      </c>
      <c r="B528" s="19" t="s">
        <v>6</v>
      </c>
      <c r="C528" s="19" t="s">
        <v>6</v>
      </c>
      <c r="D528" s="19" t="s">
        <v>6</v>
      </c>
      <c r="E528" s="19" t="s">
        <v>6</v>
      </c>
      <c r="F528" s="19" t="s">
        <v>6</v>
      </c>
      <c r="G528" s="20" t="s">
        <v>6</v>
      </c>
      <c r="H528" s="21" t="s">
        <v>6</v>
      </c>
      <c r="I528" s="19" t="s">
        <v>6</v>
      </c>
      <c r="J528" s="20" t="s">
        <v>6</v>
      </c>
      <c r="K528" s="21" t="s">
        <v>6</v>
      </c>
    </row>
    <row r="529" spans="1:13">
      <c r="A529" s="22" t="s">
        <v>7</v>
      </c>
      <c r="E529" s="22" t="s">
        <v>7</v>
      </c>
      <c r="F529" s="23"/>
      <c r="G529" s="24"/>
      <c r="H529" s="25" t="str">
        <f>H492</f>
        <v>2015-16</v>
      </c>
      <c r="I529" s="23"/>
      <c r="J529" s="24"/>
      <c r="K529" s="25">
        <f>K492</f>
        <v>0</v>
      </c>
    </row>
    <row r="530" spans="1:13">
      <c r="A530" s="22" t="s">
        <v>9</v>
      </c>
      <c r="C530" s="26" t="s">
        <v>51</v>
      </c>
      <c r="E530" s="22" t="s">
        <v>9</v>
      </c>
      <c r="F530" s="23"/>
      <c r="G530" s="24" t="s">
        <v>11</v>
      </c>
      <c r="H530" s="25" t="s">
        <v>12</v>
      </c>
      <c r="I530" s="23"/>
      <c r="J530" s="24" t="s">
        <v>11</v>
      </c>
      <c r="K530" s="25" t="s">
        <v>13</v>
      </c>
    </row>
    <row r="531" spans="1:13">
      <c r="A531" s="19" t="s">
        <v>6</v>
      </c>
      <c r="B531" s="19" t="s">
        <v>6</v>
      </c>
      <c r="C531" s="19" t="s">
        <v>6</v>
      </c>
      <c r="D531" s="19" t="s">
        <v>6</v>
      </c>
      <c r="E531" s="19" t="s">
        <v>6</v>
      </c>
      <c r="F531" s="19" t="s">
        <v>6</v>
      </c>
      <c r="G531" s="20" t="s">
        <v>6</v>
      </c>
      <c r="H531" s="21" t="s">
        <v>6</v>
      </c>
      <c r="I531" s="19" t="s">
        <v>6</v>
      </c>
      <c r="J531" s="20" t="s">
        <v>6</v>
      </c>
      <c r="K531" s="21" t="s">
        <v>6</v>
      </c>
    </row>
    <row r="532" spans="1:13">
      <c r="A532" s="117">
        <v>1</v>
      </c>
      <c r="B532" s="118"/>
      <c r="C532" s="118" t="s">
        <v>227</v>
      </c>
      <c r="D532" s="118"/>
      <c r="E532" s="117">
        <v>1</v>
      </c>
      <c r="F532" s="119"/>
      <c r="G532" s="120"/>
      <c r="H532" s="121"/>
      <c r="I532" s="122"/>
      <c r="J532" s="123"/>
      <c r="K532" s="124"/>
    </row>
    <row r="533" spans="1:13">
      <c r="A533" s="117">
        <v>2</v>
      </c>
      <c r="B533" s="118"/>
      <c r="C533" s="118" t="s">
        <v>227</v>
      </c>
      <c r="D533" s="118"/>
      <c r="E533" s="117">
        <v>2</v>
      </c>
      <c r="F533" s="119"/>
      <c r="G533" s="120"/>
      <c r="H533" s="121"/>
      <c r="I533" s="122"/>
      <c r="J533" s="123"/>
      <c r="K533" s="121"/>
    </row>
    <row r="534" spans="1:13">
      <c r="A534" s="117">
        <v>3</v>
      </c>
      <c r="B534" s="118"/>
      <c r="C534" s="118" t="s">
        <v>227</v>
      </c>
      <c r="D534" s="118"/>
      <c r="E534" s="117">
        <v>3</v>
      </c>
      <c r="F534" s="119"/>
      <c r="G534" s="120"/>
      <c r="H534" s="121"/>
      <c r="I534" s="122"/>
      <c r="J534" s="123"/>
      <c r="K534" s="121"/>
    </row>
    <row r="535" spans="1:13">
      <c r="A535" s="117">
        <v>4</v>
      </c>
      <c r="B535" s="118"/>
      <c r="C535" s="118" t="s">
        <v>227</v>
      </c>
      <c r="D535" s="118"/>
      <c r="E535" s="117">
        <v>4</v>
      </c>
      <c r="F535" s="119"/>
      <c r="G535" s="120"/>
      <c r="H535" s="121"/>
      <c r="I535" s="125"/>
      <c r="J535" s="123"/>
      <c r="K535" s="121"/>
    </row>
    <row r="536" spans="1:13">
      <c r="A536" s="117">
        <v>5</v>
      </c>
      <c r="B536" s="118"/>
      <c r="C536" s="118" t="s">
        <v>227</v>
      </c>
      <c r="D536" s="118"/>
      <c r="E536" s="117">
        <v>5</v>
      </c>
      <c r="F536" s="119"/>
      <c r="G536" s="120"/>
      <c r="H536" s="121"/>
      <c r="I536" s="125"/>
      <c r="J536" s="123"/>
      <c r="K536" s="121"/>
    </row>
    <row r="537" spans="1:13">
      <c r="A537" s="8">
        <v>6</v>
      </c>
      <c r="C537" s="9" t="s">
        <v>190</v>
      </c>
      <c r="E537" s="8">
        <v>6</v>
      </c>
      <c r="F537" s="10"/>
      <c r="G537" s="157"/>
      <c r="H537" s="145"/>
      <c r="I537" s="30"/>
      <c r="J537" s="144"/>
      <c r="K537" s="145"/>
    </row>
    <row r="538" spans="1:13">
      <c r="A538" s="8">
        <v>7</v>
      </c>
      <c r="C538" s="9" t="s">
        <v>191</v>
      </c>
      <c r="E538" s="8">
        <v>7</v>
      </c>
      <c r="F538" s="10"/>
      <c r="G538" s="114"/>
      <c r="H538" s="145"/>
      <c r="I538" s="85"/>
      <c r="J538" s="104"/>
      <c r="K538" s="145"/>
    </row>
    <row r="539" spans="1:13">
      <c r="A539" s="8">
        <v>8</v>
      </c>
      <c r="C539" s="9" t="s">
        <v>192</v>
      </c>
      <c r="E539" s="8">
        <v>8</v>
      </c>
      <c r="F539" s="10"/>
      <c r="G539" s="114">
        <f>SUM(G537:G538)</f>
        <v>0</v>
      </c>
      <c r="H539" s="114">
        <f>SUM(H537:H538)</f>
        <v>0</v>
      </c>
      <c r="I539" s="85"/>
      <c r="J539" s="114">
        <f>SUM(J537:J538)</f>
        <v>0</v>
      </c>
      <c r="K539" s="114">
        <f>SUM(K537:K538)</f>
        <v>0</v>
      </c>
    </row>
    <row r="540" spans="1:13">
      <c r="A540" s="8">
        <v>9</v>
      </c>
      <c r="C540" s="9"/>
      <c r="E540" s="8">
        <v>9</v>
      </c>
      <c r="F540" s="10"/>
      <c r="G540" s="114"/>
      <c r="H540" s="103"/>
      <c r="I540" s="29"/>
      <c r="J540" s="104"/>
      <c r="K540" s="103"/>
      <c r="M540" s="137" t="s">
        <v>38</v>
      </c>
    </row>
    <row r="541" spans="1:13">
      <c r="A541" s="8">
        <v>10</v>
      </c>
      <c r="C541" s="9"/>
      <c r="E541" s="8">
        <v>10</v>
      </c>
      <c r="F541" s="10"/>
      <c r="G541" s="114"/>
      <c r="H541" s="103"/>
      <c r="I541" s="30"/>
      <c r="J541" s="104"/>
      <c r="K541" s="103"/>
    </row>
    <row r="542" spans="1:13">
      <c r="A542" s="8">
        <v>11</v>
      </c>
      <c r="C542" s="9" t="s">
        <v>174</v>
      </c>
      <c r="E542" s="8">
        <v>11</v>
      </c>
      <c r="G542" s="143"/>
      <c r="H542" s="143"/>
      <c r="I542" s="29"/>
      <c r="J542" s="143"/>
      <c r="K542" s="146"/>
    </row>
    <row r="543" spans="1:13">
      <c r="A543" s="8">
        <v>12</v>
      </c>
      <c r="C543" s="9" t="s">
        <v>175</v>
      </c>
      <c r="E543" s="8">
        <v>12</v>
      </c>
      <c r="G543" s="115"/>
      <c r="H543" s="146"/>
      <c r="I543" s="30"/>
      <c r="J543" s="99"/>
      <c r="K543" s="146"/>
    </row>
    <row r="544" spans="1:13">
      <c r="A544" s="8">
        <v>13</v>
      </c>
      <c r="C544" s="9" t="s">
        <v>193</v>
      </c>
      <c r="E544" s="8">
        <v>13</v>
      </c>
      <c r="F544" s="10"/>
      <c r="G544" s="114">
        <f>SUM(G542:G543)</f>
        <v>0</v>
      </c>
      <c r="H544" s="114">
        <f>SUM(H542:H543)</f>
        <v>0</v>
      </c>
      <c r="I544" s="85"/>
      <c r="J544" s="114">
        <f>SUM(J542:J543)</f>
        <v>0</v>
      </c>
      <c r="K544" s="114">
        <f>SUM(K542:K543)</f>
        <v>0</v>
      </c>
    </row>
    <row r="545" spans="1:11">
      <c r="A545" s="8">
        <v>14</v>
      </c>
      <c r="E545" s="8">
        <v>14</v>
      </c>
      <c r="F545" s="10"/>
      <c r="G545" s="114"/>
      <c r="H545" s="103"/>
      <c r="I545" s="85"/>
      <c r="J545" s="104"/>
      <c r="K545" s="103"/>
    </row>
    <row r="546" spans="1:11">
      <c r="A546" s="8">
        <v>15</v>
      </c>
      <c r="C546" s="9" t="s">
        <v>177</v>
      </c>
      <c r="E546" s="8">
        <v>15</v>
      </c>
      <c r="F546" s="10"/>
      <c r="G546" s="114">
        <f>G539+G544</f>
        <v>0</v>
      </c>
      <c r="H546" s="114">
        <f>H539+H544</f>
        <v>0</v>
      </c>
      <c r="I546" s="85"/>
      <c r="J546" s="114">
        <f>J539+J544</f>
        <v>0</v>
      </c>
      <c r="K546" s="114">
        <f>K539+K544</f>
        <v>0</v>
      </c>
    </row>
    <row r="547" spans="1:11">
      <c r="A547" s="8">
        <v>16</v>
      </c>
      <c r="E547" s="8">
        <v>16</v>
      </c>
      <c r="F547" s="10"/>
      <c r="G547" s="114"/>
      <c r="H547" s="103"/>
      <c r="I547" s="85"/>
      <c r="J547" s="104"/>
      <c r="K547" s="103"/>
    </row>
    <row r="548" spans="1:11">
      <c r="A548" s="8">
        <v>17</v>
      </c>
      <c r="C548" s="9" t="s">
        <v>178</v>
      </c>
      <c r="E548" s="8">
        <v>17</v>
      </c>
      <c r="F548" s="10"/>
      <c r="G548" s="157"/>
      <c r="H548" s="145"/>
      <c r="I548" s="85"/>
      <c r="J548" s="144"/>
      <c r="K548" s="145"/>
    </row>
    <row r="549" spans="1:11">
      <c r="A549" s="8">
        <v>18</v>
      </c>
      <c r="C549" s="9"/>
      <c r="E549" s="8">
        <v>18</v>
      </c>
      <c r="F549" s="10"/>
      <c r="G549" s="114"/>
      <c r="H549" s="103"/>
      <c r="I549" s="85"/>
      <c r="J549" s="104"/>
      <c r="K549" s="103"/>
    </row>
    <row r="550" spans="1:11">
      <c r="A550" s="8">
        <v>19</v>
      </c>
      <c r="C550" s="9" t="s">
        <v>179</v>
      </c>
      <c r="E550" s="8">
        <v>19</v>
      </c>
      <c r="F550" s="10"/>
      <c r="G550" s="157"/>
      <c r="H550" s="145"/>
      <c r="I550" s="85"/>
      <c r="J550" s="144"/>
      <c r="K550" s="145"/>
    </row>
    <row r="551" spans="1:11">
      <c r="A551" s="8">
        <v>20</v>
      </c>
      <c r="C551" s="9" t="s">
        <v>180</v>
      </c>
      <c r="E551" s="8">
        <v>20</v>
      </c>
      <c r="F551" s="10"/>
      <c r="G551" s="157"/>
      <c r="H551" s="145"/>
      <c r="I551" s="85"/>
      <c r="J551" s="144"/>
      <c r="K551" s="145"/>
    </row>
    <row r="552" spans="1:11">
      <c r="A552" s="8">
        <v>21</v>
      </c>
      <c r="C552" s="9"/>
      <c r="E552" s="8">
        <v>21</v>
      </c>
      <c r="F552" s="10"/>
      <c r="G552" s="114"/>
      <c r="H552" s="103"/>
      <c r="I552" s="85"/>
      <c r="J552" s="104"/>
      <c r="K552" s="103"/>
    </row>
    <row r="553" spans="1:11">
      <c r="A553" s="8">
        <v>22</v>
      </c>
      <c r="C553" s="9"/>
      <c r="E553" s="8">
        <v>22</v>
      </c>
      <c r="F553" s="10"/>
      <c r="G553" s="114"/>
      <c r="H553" s="103"/>
      <c r="I553" s="85"/>
      <c r="J553" s="104"/>
      <c r="K553" s="103"/>
    </row>
    <row r="554" spans="1:11">
      <c r="A554" s="8">
        <v>23</v>
      </c>
      <c r="C554" s="9" t="s">
        <v>194</v>
      </c>
      <c r="E554" s="8">
        <v>23</v>
      </c>
      <c r="F554" s="10"/>
      <c r="G554" s="157"/>
      <c r="H554" s="145"/>
      <c r="I554" s="85"/>
      <c r="J554" s="144"/>
      <c r="K554" s="145"/>
    </row>
    <row r="555" spans="1:11">
      <c r="A555" s="8">
        <v>24</v>
      </c>
      <c r="C555" s="9"/>
      <c r="E555" s="8">
        <v>24</v>
      </c>
      <c r="F555" s="10"/>
      <c r="G555" s="114"/>
      <c r="H555" s="103"/>
      <c r="I555" s="85"/>
      <c r="J555" s="104"/>
      <c r="K555" s="103"/>
    </row>
    <row r="556" spans="1:11">
      <c r="E556" s="35"/>
      <c r="F556" s="70" t="s">
        <v>6</v>
      </c>
      <c r="G556" s="21" t="s">
        <v>6</v>
      </c>
      <c r="H556" s="21" t="s">
        <v>6</v>
      </c>
      <c r="I556" s="70" t="s">
        <v>6</v>
      </c>
      <c r="J556" s="21" t="s">
        <v>6</v>
      </c>
      <c r="K556" s="21" t="s">
        <v>6</v>
      </c>
    </row>
    <row r="557" spans="1:11">
      <c r="A557" s="8">
        <v>25</v>
      </c>
      <c r="C557" s="9" t="s">
        <v>195</v>
      </c>
      <c r="E557" s="8">
        <v>25</v>
      </c>
      <c r="G557" s="99">
        <f>SUM(G546:G556)</f>
        <v>0</v>
      </c>
      <c r="H557" s="99">
        <f>SUM(H546:H556)</f>
        <v>0</v>
      </c>
      <c r="I557" s="100"/>
      <c r="J557" s="99">
        <f>SUM(J546:J556)</f>
        <v>0</v>
      </c>
      <c r="K557" s="99">
        <f>SUM(K546:K556)</f>
        <v>0</v>
      </c>
    </row>
    <row r="558" spans="1:11">
      <c r="E558" s="35"/>
      <c r="F558" s="70" t="s">
        <v>6</v>
      </c>
      <c r="G558" s="20" t="s">
        <v>6</v>
      </c>
      <c r="H558" s="21" t="s">
        <v>6</v>
      </c>
      <c r="I558" s="70" t="s">
        <v>6</v>
      </c>
      <c r="J558" s="20" t="s">
        <v>6</v>
      </c>
      <c r="K558" s="21" t="s">
        <v>6</v>
      </c>
    </row>
    <row r="559" spans="1:11">
      <c r="C559" s="137" t="s">
        <v>49</v>
      </c>
      <c r="E559" s="35"/>
      <c r="F559" s="70"/>
      <c r="G559" s="20"/>
      <c r="H559" s="21"/>
      <c r="I559" s="70"/>
      <c r="J559" s="20"/>
      <c r="K559" s="21"/>
    </row>
    <row r="560" spans="1:11">
      <c r="A560" s="9"/>
      <c r="H560" s="40"/>
      <c r="K560" s="40"/>
    </row>
    <row r="561" spans="1:11">
      <c r="H561" s="40"/>
      <c r="K561" s="40"/>
    </row>
    <row r="562" spans="1:11" s="36" customFormat="1">
      <c r="A562" s="16" t="str">
        <f>$A$83</f>
        <v xml:space="preserve">Institution No.:  </v>
      </c>
      <c r="E562" s="37"/>
      <c r="G562" s="38"/>
      <c r="H562" s="39"/>
      <c r="J562" s="38"/>
      <c r="K562" s="15" t="s">
        <v>196</v>
      </c>
    </row>
    <row r="563" spans="1:11" s="36" customFormat="1">
      <c r="A563" s="251" t="s">
        <v>197</v>
      </c>
      <c r="B563" s="251"/>
      <c r="C563" s="251"/>
      <c r="D563" s="251"/>
      <c r="E563" s="251"/>
      <c r="F563" s="251"/>
      <c r="G563" s="251"/>
      <c r="H563" s="251"/>
      <c r="I563" s="251"/>
      <c r="J563" s="251"/>
      <c r="K563" s="251"/>
    </row>
    <row r="564" spans="1:11">
      <c r="A564" s="16" t="str">
        <f>$A$42</f>
        <v xml:space="preserve">NAME: </v>
      </c>
      <c r="B564" s="16"/>
      <c r="C564" s="137">
        <f>$D$20</f>
        <v>0</v>
      </c>
      <c r="G564" s="80"/>
      <c r="H564" s="67"/>
      <c r="J564" s="14"/>
      <c r="K564" s="18" t="str">
        <f>$K$3</f>
        <v>Date: October 10, 2016</v>
      </c>
    </row>
    <row r="565" spans="1:11">
      <c r="A565" s="19" t="s">
        <v>6</v>
      </c>
      <c r="B565" s="19" t="s">
        <v>6</v>
      </c>
      <c r="C565" s="19" t="s">
        <v>6</v>
      </c>
      <c r="D565" s="19" t="s">
        <v>6</v>
      </c>
      <c r="E565" s="19" t="s">
        <v>6</v>
      </c>
      <c r="F565" s="19" t="s">
        <v>6</v>
      </c>
      <c r="G565" s="20" t="s">
        <v>6</v>
      </c>
      <c r="H565" s="21" t="s">
        <v>6</v>
      </c>
      <c r="I565" s="19" t="s">
        <v>6</v>
      </c>
      <c r="J565" s="20" t="s">
        <v>6</v>
      </c>
      <c r="K565" s="21" t="s">
        <v>6</v>
      </c>
    </row>
    <row r="566" spans="1:11">
      <c r="A566" s="22" t="s">
        <v>7</v>
      </c>
      <c r="E566" s="22" t="s">
        <v>7</v>
      </c>
      <c r="F566" s="23"/>
      <c r="G566" s="24"/>
      <c r="H566" s="25" t="str">
        <f>+H529</f>
        <v>2015-16</v>
      </c>
      <c r="I566" s="23"/>
      <c r="J566" s="24"/>
      <c r="K566" s="25">
        <f>+K529</f>
        <v>0</v>
      </c>
    </row>
    <row r="567" spans="1:11">
      <c r="A567" s="22" t="s">
        <v>9</v>
      </c>
      <c r="C567" s="26" t="s">
        <v>51</v>
      </c>
      <c r="E567" s="22" t="s">
        <v>9</v>
      </c>
      <c r="F567" s="23"/>
      <c r="G567" s="24" t="s">
        <v>11</v>
      </c>
      <c r="H567" s="25" t="s">
        <v>12</v>
      </c>
      <c r="I567" s="23"/>
      <c r="J567" s="24" t="s">
        <v>11</v>
      </c>
      <c r="K567" s="25" t="s">
        <v>13</v>
      </c>
    </row>
    <row r="568" spans="1:11">
      <c r="A568" s="19" t="s">
        <v>6</v>
      </c>
      <c r="B568" s="19" t="s">
        <v>6</v>
      </c>
      <c r="C568" s="19" t="s">
        <v>6</v>
      </c>
      <c r="D568" s="19" t="s">
        <v>6</v>
      </c>
      <c r="E568" s="19" t="s">
        <v>6</v>
      </c>
      <c r="F568" s="19" t="s">
        <v>6</v>
      </c>
      <c r="G568" s="20" t="s">
        <v>6</v>
      </c>
      <c r="H568" s="21" t="s">
        <v>6</v>
      </c>
      <c r="I568" s="19" t="s">
        <v>6</v>
      </c>
      <c r="J568" s="86" t="s">
        <v>6</v>
      </c>
      <c r="K568" s="21" t="s">
        <v>6</v>
      </c>
    </row>
    <row r="569" spans="1:11">
      <c r="A569" s="117">
        <v>1</v>
      </c>
      <c r="B569" s="118"/>
      <c r="C569" s="118" t="s">
        <v>227</v>
      </c>
      <c r="D569" s="118"/>
      <c r="E569" s="117">
        <v>1</v>
      </c>
      <c r="F569" s="119"/>
      <c r="G569" s="120"/>
      <c r="H569" s="121"/>
      <c r="I569" s="122"/>
      <c r="J569" s="123"/>
      <c r="K569" s="124"/>
    </row>
    <row r="570" spans="1:11">
      <c r="A570" s="117">
        <v>2</v>
      </c>
      <c r="B570" s="118"/>
      <c r="C570" s="118" t="s">
        <v>227</v>
      </c>
      <c r="D570" s="118"/>
      <c r="E570" s="117">
        <v>2</v>
      </c>
      <c r="F570" s="119"/>
      <c r="G570" s="120"/>
      <c r="H570" s="121"/>
      <c r="I570" s="122"/>
      <c r="J570" s="123"/>
      <c r="K570" s="121"/>
    </row>
    <row r="571" spans="1:11">
      <c r="A571" s="117">
        <v>3</v>
      </c>
      <c r="B571" s="118"/>
      <c r="C571" s="118" t="s">
        <v>227</v>
      </c>
      <c r="D571" s="118"/>
      <c r="E571" s="117">
        <v>3</v>
      </c>
      <c r="F571" s="119"/>
      <c r="G571" s="120"/>
      <c r="H571" s="121"/>
      <c r="I571" s="122"/>
      <c r="J571" s="123"/>
      <c r="K571" s="121"/>
    </row>
    <row r="572" spans="1:11">
      <c r="A572" s="117">
        <v>4</v>
      </c>
      <c r="B572" s="118"/>
      <c r="C572" s="118" t="s">
        <v>227</v>
      </c>
      <c r="D572" s="118"/>
      <c r="E572" s="117">
        <v>4</v>
      </c>
      <c r="F572" s="119"/>
      <c r="G572" s="120"/>
      <c r="H572" s="121"/>
      <c r="I572" s="125"/>
      <c r="J572" s="123"/>
      <c r="K572" s="121"/>
    </row>
    <row r="573" spans="1:11">
      <c r="A573" s="117">
        <v>5</v>
      </c>
      <c r="B573" s="118"/>
      <c r="C573" s="118" t="s">
        <v>227</v>
      </c>
      <c r="D573" s="118"/>
      <c r="E573" s="117">
        <v>5</v>
      </c>
      <c r="F573" s="119"/>
      <c r="G573" s="123"/>
      <c r="H573" s="121"/>
      <c r="I573" s="125"/>
      <c r="J573" s="123"/>
      <c r="K573" s="121"/>
    </row>
    <row r="574" spans="1:11">
      <c r="A574" s="8">
        <v>6</v>
      </c>
      <c r="C574" s="9" t="s">
        <v>190</v>
      </c>
      <c r="E574" s="8">
        <v>6</v>
      </c>
      <c r="F574" s="10"/>
      <c r="G574" s="144">
        <v>0</v>
      </c>
      <c r="H574" s="145">
        <v>0</v>
      </c>
      <c r="I574" s="30"/>
      <c r="J574" s="144">
        <v>0</v>
      </c>
      <c r="K574" s="145">
        <v>0</v>
      </c>
    </row>
    <row r="575" spans="1:11">
      <c r="A575" s="8">
        <v>7</v>
      </c>
      <c r="C575" s="9" t="s">
        <v>191</v>
      </c>
      <c r="E575" s="8">
        <v>7</v>
      </c>
      <c r="F575" s="10"/>
      <c r="G575" s="104"/>
      <c r="H575" s="145">
        <v>0</v>
      </c>
      <c r="I575" s="85"/>
      <c r="J575" s="104"/>
      <c r="K575" s="145">
        <v>0</v>
      </c>
    </row>
    <row r="576" spans="1:11">
      <c r="A576" s="8">
        <v>8</v>
      </c>
      <c r="C576" s="9" t="s">
        <v>192</v>
      </c>
      <c r="E576" s="8">
        <v>8</v>
      </c>
      <c r="F576" s="10"/>
      <c r="G576" s="104">
        <f>SUM(G574:G575)</f>
        <v>0</v>
      </c>
      <c r="H576" s="104">
        <f>SUM(H574:H575)</f>
        <v>0</v>
      </c>
      <c r="I576" s="85"/>
      <c r="J576" s="114">
        <f>SUM(J574:J575)</f>
        <v>0</v>
      </c>
      <c r="K576" s="114">
        <f>SUM(K574:K575)</f>
        <v>0</v>
      </c>
    </row>
    <row r="577" spans="1:11">
      <c r="A577" s="8">
        <v>9</v>
      </c>
      <c r="C577" s="9"/>
      <c r="E577" s="8">
        <v>9</v>
      </c>
      <c r="F577" s="10"/>
      <c r="G577" s="104"/>
      <c r="H577" s="103"/>
      <c r="I577" s="29"/>
      <c r="J577" s="104"/>
      <c r="K577" s="103"/>
    </row>
    <row r="578" spans="1:11">
      <c r="A578" s="8">
        <v>10</v>
      </c>
      <c r="C578" s="9"/>
      <c r="E578" s="8">
        <v>10</v>
      </c>
      <c r="F578" s="10"/>
      <c r="G578" s="104"/>
      <c r="H578" s="103"/>
      <c r="I578" s="30"/>
      <c r="J578" s="104"/>
      <c r="K578" s="103"/>
    </row>
    <row r="579" spans="1:11">
      <c r="A579" s="8">
        <v>11</v>
      </c>
      <c r="C579" s="9" t="s">
        <v>174</v>
      </c>
      <c r="E579" s="8">
        <v>11</v>
      </c>
      <c r="G579" s="143">
        <v>0</v>
      </c>
      <c r="H579" s="143">
        <v>0</v>
      </c>
      <c r="I579" s="29"/>
      <c r="J579" s="143">
        <v>0</v>
      </c>
      <c r="K579" s="146">
        <v>0</v>
      </c>
    </row>
    <row r="580" spans="1:11">
      <c r="A580" s="8">
        <v>12</v>
      </c>
      <c r="C580" s="9" t="s">
        <v>175</v>
      </c>
      <c r="E580" s="8">
        <v>12</v>
      </c>
      <c r="G580" s="99"/>
      <c r="H580" s="146">
        <v>0</v>
      </c>
      <c r="I580" s="30"/>
      <c r="J580" s="99"/>
      <c r="K580" s="146">
        <v>0</v>
      </c>
    </row>
    <row r="581" spans="1:11">
      <c r="A581" s="8">
        <v>13</v>
      </c>
      <c r="C581" s="9" t="s">
        <v>193</v>
      </c>
      <c r="E581" s="8">
        <v>13</v>
      </c>
      <c r="F581" s="10"/>
      <c r="G581" s="104">
        <f>SUM(G579:G580)</f>
        <v>0</v>
      </c>
      <c r="H581" s="104">
        <f>SUM(H579:H580)</f>
        <v>0</v>
      </c>
      <c r="I581" s="85"/>
      <c r="J581" s="114">
        <f>SUM(J579:J580)</f>
        <v>0</v>
      </c>
      <c r="K581" s="114">
        <f>SUM(K579:K580)</f>
        <v>0</v>
      </c>
    </row>
    <row r="582" spans="1:11">
      <c r="A582" s="8">
        <v>14</v>
      </c>
      <c r="E582" s="8">
        <v>14</v>
      </c>
      <c r="F582" s="10"/>
      <c r="G582" s="104"/>
      <c r="H582" s="103"/>
      <c r="I582" s="85"/>
      <c r="J582" s="104"/>
      <c r="K582" s="103"/>
    </row>
    <row r="583" spans="1:11">
      <c r="A583" s="8">
        <v>15</v>
      </c>
      <c r="C583" s="9" t="s">
        <v>177</v>
      </c>
      <c r="E583" s="8">
        <v>15</v>
      </c>
      <c r="F583" s="10"/>
      <c r="G583" s="104">
        <f>G576+G581</f>
        <v>0</v>
      </c>
      <c r="H583" s="114">
        <f>H576+H581</f>
        <v>0</v>
      </c>
      <c r="I583" s="85"/>
      <c r="J583" s="114">
        <f>J576+J581</f>
        <v>0</v>
      </c>
      <c r="K583" s="114">
        <f>K576+K581</f>
        <v>0</v>
      </c>
    </row>
    <row r="584" spans="1:11">
      <c r="A584" s="8">
        <v>16</v>
      </c>
      <c r="E584" s="8">
        <v>16</v>
      </c>
      <c r="F584" s="10"/>
      <c r="G584" s="104"/>
      <c r="H584" s="103"/>
      <c r="I584" s="85"/>
      <c r="J584" s="104"/>
      <c r="K584" s="103"/>
    </row>
    <row r="585" spans="1:11">
      <c r="A585" s="8">
        <v>17</v>
      </c>
      <c r="C585" s="9" t="s">
        <v>178</v>
      </c>
      <c r="E585" s="8">
        <v>17</v>
      </c>
      <c r="F585" s="10"/>
      <c r="G585" s="157"/>
      <c r="H585" s="145">
        <v>0</v>
      </c>
      <c r="I585" s="85"/>
      <c r="J585" s="144"/>
      <c r="K585" s="145">
        <v>0</v>
      </c>
    </row>
    <row r="586" spans="1:11">
      <c r="A586" s="8">
        <v>18</v>
      </c>
      <c r="C586" s="9"/>
      <c r="E586" s="8">
        <v>18</v>
      </c>
      <c r="F586" s="10"/>
      <c r="G586" s="114"/>
      <c r="H586" s="103"/>
      <c r="I586" s="85"/>
      <c r="J586" s="104"/>
      <c r="K586" s="103"/>
    </row>
    <row r="587" spans="1:11">
      <c r="A587" s="8">
        <v>19</v>
      </c>
      <c r="C587" s="9" t="s">
        <v>179</v>
      </c>
      <c r="E587" s="8">
        <v>19</v>
      </c>
      <c r="F587" s="10"/>
      <c r="G587" s="114"/>
      <c r="H587" s="145">
        <v>0</v>
      </c>
      <c r="I587" s="85"/>
      <c r="J587" s="104"/>
      <c r="K587" s="145"/>
    </row>
    <row r="588" spans="1:11">
      <c r="A588" s="8">
        <v>20</v>
      </c>
      <c r="C588" s="9" t="s">
        <v>180</v>
      </c>
      <c r="E588" s="8">
        <v>20</v>
      </c>
      <c r="F588" s="10"/>
      <c r="G588" s="114"/>
      <c r="H588" s="145">
        <v>0</v>
      </c>
      <c r="I588" s="85"/>
      <c r="J588" s="104"/>
      <c r="K588" s="145">
        <v>0</v>
      </c>
    </row>
    <row r="589" spans="1:11">
      <c r="A589" s="8">
        <v>21</v>
      </c>
      <c r="C589" s="9"/>
      <c r="E589" s="8">
        <v>21</v>
      </c>
      <c r="F589" s="10"/>
      <c r="G589" s="114"/>
      <c r="H589" s="103"/>
      <c r="I589" s="85"/>
      <c r="J589" s="104"/>
      <c r="K589" s="103"/>
    </row>
    <row r="590" spans="1:11">
      <c r="A590" s="8">
        <v>22</v>
      </c>
      <c r="C590" s="9"/>
      <c r="E590" s="8">
        <v>22</v>
      </c>
      <c r="F590" s="10"/>
      <c r="G590" s="114"/>
      <c r="H590" s="103"/>
      <c r="I590" s="85"/>
      <c r="J590" s="104"/>
      <c r="K590" s="103"/>
    </row>
    <row r="591" spans="1:11">
      <c r="A591" s="8">
        <v>23</v>
      </c>
      <c r="C591" s="9" t="s">
        <v>194</v>
      </c>
      <c r="E591" s="8">
        <v>23</v>
      </c>
      <c r="F591" s="10"/>
      <c r="G591" s="114"/>
      <c r="H591" s="145">
        <v>0</v>
      </c>
      <c r="I591" s="85"/>
      <c r="J591" s="104"/>
      <c r="K591" s="145">
        <v>0</v>
      </c>
    </row>
    <row r="592" spans="1:11">
      <c r="A592" s="8">
        <v>24</v>
      </c>
      <c r="C592" s="9"/>
      <c r="E592" s="8">
        <v>24</v>
      </c>
      <c r="F592" s="10"/>
      <c r="G592" s="114"/>
      <c r="H592" s="103"/>
      <c r="I592" s="85"/>
      <c r="J592" s="104"/>
      <c r="K592" s="103"/>
    </row>
    <row r="593" spans="1:12">
      <c r="E593" s="35"/>
      <c r="F593" s="70" t="s">
        <v>6</v>
      </c>
      <c r="G593" s="21" t="s">
        <v>6</v>
      </c>
      <c r="H593" s="21" t="s">
        <v>6</v>
      </c>
      <c r="I593" s="70" t="s">
        <v>6</v>
      </c>
      <c r="J593" s="21" t="s">
        <v>6</v>
      </c>
      <c r="K593" s="21" t="s">
        <v>6</v>
      </c>
    </row>
    <row r="594" spans="1:12">
      <c r="A594" s="8">
        <v>25</v>
      </c>
      <c r="C594" s="9" t="s">
        <v>198</v>
      </c>
      <c r="E594" s="8">
        <v>25</v>
      </c>
      <c r="G594" s="99">
        <f>SUM(G583:G593)</f>
        <v>0</v>
      </c>
      <c r="H594" s="99">
        <f>SUM(H583:H593)</f>
        <v>0</v>
      </c>
      <c r="I594" s="100"/>
      <c r="J594" s="99">
        <f>SUM(J583:J593)</f>
        <v>0</v>
      </c>
      <c r="K594" s="99">
        <f>SUM(K583:K593)</f>
        <v>0</v>
      </c>
    </row>
    <row r="595" spans="1:12">
      <c r="A595" s="8"/>
      <c r="C595" s="9"/>
      <c r="E595" s="8"/>
      <c r="F595" s="70" t="s">
        <v>6</v>
      </c>
      <c r="G595" s="20" t="s">
        <v>6</v>
      </c>
      <c r="H595" s="21" t="s">
        <v>6</v>
      </c>
      <c r="I595" s="70" t="s">
        <v>6</v>
      </c>
      <c r="J595" s="20" t="s">
        <v>6</v>
      </c>
      <c r="K595" s="21" t="s">
        <v>6</v>
      </c>
    </row>
    <row r="596" spans="1:12">
      <c r="A596" s="8"/>
      <c r="C596" s="137" t="s">
        <v>49</v>
      </c>
      <c r="E596" s="8"/>
      <c r="G596" s="99"/>
      <c r="H596" s="99"/>
      <c r="I596" s="100"/>
      <c r="J596" s="99"/>
      <c r="K596" s="99"/>
    </row>
    <row r="597" spans="1:12">
      <c r="E597" s="35"/>
      <c r="F597" s="70"/>
      <c r="G597" s="20"/>
      <c r="H597" s="21"/>
      <c r="I597" s="70"/>
      <c r="J597" s="20"/>
      <c r="K597" s="21"/>
    </row>
    <row r="598" spans="1:12">
      <c r="A598" s="9"/>
      <c r="H598" s="40"/>
      <c r="K598" s="40"/>
      <c r="L598" s="137" t="s">
        <v>38</v>
      </c>
    </row>
    <row r="599" spans="1:12" s="36" customFormat="1">
      <c r="A599" s="16" t="str">
        <f>$A$83</f>
        <v xml:space="preserve">Institution No.:  </v>
      </c>
      <c r="E599" s="37"/>
      <c r="G599" s="38"/>
      <c r="H599" s="39"/>
      <c r="J599" s="38"/>
      <c r="K599" s="15" t="s">
        <v>199</v>
      </c>
    </row>
    <row r="600" spans="1:12" s="36" customFormat="1">
      <c r="A600" s="251" t="s">
        <v>200</v>
      </c>
      <c r="B600" s="251"/>
      <c r="C600" s="251"/>
      <c r="D600" s="251"/>
      <c r="E600" s="251"/>
      <c r="F600" s="251"/>
      <c r="G600" s="251"/>
      <c r="H600" s="251"/>
      <c r="I600" s="251"/>
      <c r="J600" s="251"/>
      <c r="K600" s="251"/>
    </row>
    <row r="601" spans="1:12">
      <c r="A601" s="16" t="str">
        <f>$A$42</f>
        <v xml:space="preserve">NAME: </v>
      </c>
      <c r="C601" s="137">
        <f>$D$20</f>
        <v>0</v>
      </c>
      <c r="G601" s="80"/>
      <c r="H601" s="67"/>
      <c r="J601" s="14"/>
      <c r="K601" s="18" t="str">
        <f>$K$3</f>
        <v>Date: October 10, 2016</v>
      </c>
    </row>
    <row r="602" spans="1:12">
      <c r="A602" s="19" t="s">
        <v>6</v>
      </c>
      <c r="B602" s="19" t="s">
        <v>6</v>
      </c>
      <c r="C602" s="19" t="s">
        <v>6</v>
      </c>
      <c r="D602" s="19" t="s">
        <v>6</v>
      </c>
      <c r="E602" s="19" t="s">
        <v>6</v>
      </c>
      <c r="F602" s="19" t="s">
        <v>6</v>
      </c>
      <c r="G602" s="20" t="s">
        <v>6</v>
      </c>
      <c r="H602" s="21" t="s">
        <v>6</v>
      </c>
      <c r="I602" s="19" t="s">
        <v>6</v>
      </c>
      <c r="J602" s="20" t="s">
        <v>6</v>
      </c>
      <c r="K602" s="21" t="s">
        <v>6</v>
      </c>
    </row>
    <row r="603" spans="1:12">
      <c r="A603" s="22" t="s">
        <v>7</v>
      </c>
      <c r="E603" s="22" t="s">
        <v>7</v>
      </c>
      <c r="F603" s="23"/>
      <c r="G603" s="24"/>
      <c r="H603" s="25" t="str">
        <f>+H566</f>
        <v>2015-16</v>
      </c>
      <c r="I603" s="23"/>
      <c r="J603" s="24"/>
      <c r="K603" s="25">
        <f>+K566</f>
        <v>0</v>
      </c>
    </row>
    <row r="604" spans="1:12">
      <c r="A604" s="22" t="s">
        <v>9</v>
      </c>
      <c r="C604" s="26" t="s">
        <v>51</v>
      </c>
      <c r="E604" s="22" t="s">
        <v>9</v>
      </c>
      <c r="F604" s="23"/>
      <c r="G604" s="24" t="s">
        <v>11</v>
      </c>
      <c r="H604" s="25" t="s">
        <v>12</v>
      </c>
      <c r="I604" s="23"/>
      <c r="J604" s="24" t="s">
        <v>11</v>
      </c>
      <c r="K604" s="25" t="s">
        <v>13</v>
      </c>
    </row>
    <row r="605" spans="1:12">
      <c r="A605" s="19" t="s">
        <v>6</v>
      </c>
      <c r="B605" s="19" t="s">
        <v>6</v>
      </c>
      <c r="C605" s="19" t="s">
        <v>6</v>
      </c>
      <c r="D605" s="19" t="s">
        <v>6</v>
      </c>
      <c r="E605" s="19" t="s">
        <v>6</v>
      </c>
      <c r="F605" s="19" t="s">
        <v>6</v>
      </c>
      <c r="G605" s="20" t="s">
        <v>6</v>
      </c>
      <c r="H605" s="21" t="s">
        <v>6</v>
      </c>
      <c r="I605" s="19" t="s">
        <v>6</v>
      </c>
      <c r="J605" s="20" t="s">
        <v>6</v>
      </c>
      <c r="K605" s="21" t="s">
        <v>6</v>
      </c>
    </row>
    <row r="606" spans="1:12">
      <c r="A606" s="117">
        <v>1</v>
      </c>
      <c r="B606" s="118"/>
      <c r="C606" s="118" t="s">
        <v>227</v>
      </c>
      <c r="D606" s="118"/>
      <c r="E606" s="117">
        <v>1</v>
      </c>
      <c r="F606" s="119"/>
      <c r="G606" s="120"/>
      <c r="H606" s="121"/>
      <c r="I606" s="122"/>
      <c r="J606" s="123"/>
      <c r="K606" s="124"/>
    </row>
    <row r="607" spans="1:12">
      <c r="A607" s="117">
        <v>2</v>
      </c>
      <c r="B607" s="118"/>
      <c r="C607" s="118" t="s">
        <v>227</v>
      </c>
      <c r="D607" s="118"/>
      <c r="E607" s="117">
        <v>2</v>
      </c>
      <c r="F607" s="119"/>
      <c r="G607" s="120"/>
      <c r="H607" s="121"/>
      <c r="I607" s="122"/>
      <c r="J607" s="123"/>
      <c r="K607" s="121"/>
    </row>
    <row r="608" spans="1:12">
      <c r="A608" s="117">
        <v>3</v>
      </c>
      <c r="B608" s="118"/>
      <c r="C608" s="118" t="s">
        <v>227</v>
      </c>
      <c r="D608" s="118"/>
      <c r="E608" s="117">
        <v>3</v>
      </c>
      <c r="F608" s="119"/>
      <c r="G608" s="120"/>
      <c r="H608" s="121"/>
      <c r="I608" s="122"/>
      <c r="J608" s="123"/>
      <c r="K608" s="121"/>
    </row>
    <row r="609" spans="1:11">
      <c r="A609" s="117">
        <v>4</v>
      </c>
      <c r="B609" s="118"/>
      <c r="C609" s="118" t="s">
        <v>227</v>
      </c>
      <c r="D609" s="118"/>
      <c r="E609" s="117">
        <v>4</v>
      </c>
      <c r="F609" s="119"/>
      <c r="G609" s="120"/>
      <c r="H609" s="121"/>
      <c r="I609" s="125"/>
      <c r="J609" s="123"/>
      <c r="K609" s="121"/>
    </row>
    <row r="610" spans="1:11">
      <c r="A610" s="117">
        <v>5</v>
      </c>
      <c r="B610" s="118"/>
      <c r="C610" s="118" t="s">
        <v>227</v>
      </c>
      <c r="D610" s="118"/>
      <c r="E610" s="117">
        <v>5</v>
      </c>
      <c r="F610" s="119"/>
      <c r="G610" s="120"/>
      <c r="H610" s="121"/>
      <c r="I610" s="125"/>
      <c r="J610" s="123"/>
      <c r="K610" s="121"/>
    </row>
    <row r="611" spans="1:11">
      <c r="A611" s="8">
        <v>6</v>
      </c>
      <c r="C611" s="9" t="s">
        <v>190</v>
      </c>
      <c r="E611" s="8">
        <v>6</v>
      </c>
      <c r="F611" s="10"/>
      <c r="G611" s="157">
        <v>0</v>
      </c>
      <c r="H611" s="145">
        <v>0</v>
      </c>
      <c r="I611" s="30"/>
      <c r="J611" s="144">
        <v>0</v>
      </c>
      <c r="K611" s="145">
        <v>0</v>
      </c>
    </row>
    <row r="612" spans="1:11">
      <c r="A612" s="8">
        <v>7</v>
      </c>
      <c r="C612" s="9" t="s">
        <v>191</v>
      </c>
      <c r="E612" s="8">
        <v>7</v>
      </c>
      <c r="F612" s="10"/>
      <c r="G612" s="114"/>
      <c r="H612" s="145">
        <v>0</v>
      </c>
      <c r="I612" s="85"/>
      <c r="J612" s="104"/>
      <c r="K612" s="145">
        <v>0</v>
      </c>
    </row>
    <row r="613" spans="1:11">
      <c r="A613" s="8">
        <v>8</v>
      </c>
      <c r="C613" s="9" t="s">
        <v>192</v>
      </c>
      <c r="E613" s="8">
        <v>8</v>
      </c>
      <c r="F613" s="10"/>
      <c r="G613" s="114">
        <f>SUM(G611:G612)</f>
        <v>0</v>
      </c>
      <c r="H613" s="114">
        <f>SUM(H611:H612)</f>
        <v>0</v>
      </c>
      <c r="I613" s="85"/>
      <c r="J613" s="114">
        <f>SUM(J611:J612)</f>
        <v>0</v>
      </c>
      <c r="K613" s="114">
        <f>SUM(K611:K612)</f>
        <v>0</v>
      </c>
    </row>
    <row r="614" spans="1:11">
      <c r="A614" s="8">
        <v>9</v>
      </c>
      <c r="C614" s="9"/>
      <c r="E614" s="8">
        <v>9</v>
      </c>
      <c r="F614" s="10"/>
      <c r="G614" s="114"/>
      <c r="H614" s="103"/>
      <c r="I614" s="29"/>
      <c r="J614" s="104"/>
      <c r="K614" s="103"/>
    </row>
    <row r="615" spans="1:11">
      <c r="A615" s="8">
        <v>10</v>
      </c>
      <c r="C615" s="9"/>
      <c r="E615" s="8">
        <v>10</v>
      </c>
      <c r="F615" s="10"/>
      <c r="G615" s="114"/>
      <c r="H615" s="103"/>
      <c r="I615" s="30"/>
      <c r="J615" s="104"/>
      <c r="K615" s="103"/>
    </row>
    <row r="616" spans="1:11">
      <c r="A616" s="8">
        <v>11</v>
      </c>
      <c r="C616" s="9" t="s">
        <v>174</v>
      </c>
      <c r="E616" s="8">
        <v>11</v>
      </c>
      <c r="G616" s="143">
        <v>0</v>
      </c>
      <c r="H616" s="143">
        <v>0</v>
      </c>
      <c r="I616" s="29"/>
      <c r="J616" s="143">
        <v>0</v>
      </c>
      <c r="K616" s="146">
        <v>0</v>
      </c>
    </row>
    <row r="617" spans="1:11">
      <c r="A617" s="8">
        <v>12</v>
      </c>
      <c r="C617" s="9" t="s">
        <v>175</v>
      </c>
      <c r="E617" s="8">
        <v>12</v>
      </c>
      <c r="G617" s="115"/>
      <c r="H617" s="146">
        <v>0</v>
      </c>
      <c r="I617" s="30"/>
      <c r="J617" s="99"/>
      <c r="K617" s="146">
        <v>0</v>
      </c>
    </row>
    <row r="618" spans="1:11">
      <c r="A618" s="8">
        <v>13</v>
      </c>
      <c r="C618" s="9" t="s">
        <v>193</v>
      </c>
      <c r="E618" s="8">
        <v>13</v>
      </c>
      <c r="F618" s="10"/>
      <c r="G618" s="114">
        <f>SUM(G616:G617)</f>
        <v>0</v>
      </c>
      <c r="H618" s="114">
        <f>SUM(H616:H617)</f>
        <v>0</v>
      </c>
      <c r="I618" s="85"/>
      <c r="J618" s="114">
        <f>SUM(J616:J617)</f>
        <v>0</v>
      </c>
      <c r="K618" s="114">
        <f>SUM(K616:K617)</f>
        <v>0</v>
      </c>
    </row>
    <row r="619" spans="1:11">
      <c r="A619" s="8">
        <v>14</v>
      </c>
      <c r="E619" s="8">
        <v>14</v>
      </c>
      <c r="F619" s="10"/>
      <c r="G619" s="114"/>
      <c r="H619" s="103"/>
      <c r="I619" s="85"/>
      <c r="J619" s="104"/>
      <c r="K619" s="103"/>
    </row>
    <row r="620" spans="1:11">
      <c r="A620" s="8">
        <v>15</v>
      </c>
      <c r="C620" s="9" t="s">
        <v>177</v>
      </c>
      <c r="E620" s="8">
        <v>15</v>
      </c>
      <c r="F620" s="10"/>
      <c r="G620" s="114">
        <f>G613+G618</f>
        <v>0</v>
      </c>
      <c r="H620" s="114">
        <f>H613+H618</f>
        <v>0</v>
      </c>
      <c r="I620" s="85"/>
      <c r="J620" s="114">
        <f>J613+J618</f>
        <v>0</v>
      </c>
      <c r="K620" s="114">
        <f>K613+K618</f>
        <v>0</v>
      </c>
    </row>
    <row r="621" spans="1:11">
      <c r="A621" s="8">
        <v>16</v>
      </c>
      <c r="E621" s="8">
        <v>16</v>
      </c>
      <c r="F621" s="10"/>
      <c r="G621" s="114"/>
      <c r="H621" s="103"/>
      <c r="I621" s="85"/>
      <c r="J621" s="104"/>
      <c r="K621" s="103"/>
    </row>
    <row r="622" spans="1:11">
      <c r="A622" s="8">
        <v>17</v>
      </c>
      <c r="C622" s="9" t="s">
        <v>178</v>
      </c>
      <c r="E622" s="8">
        <v>17</v>
      </c>
      <c r="F622" s="10"/>
      <c r="G622" s="114"/>
      <c r="H622" s="145">
        <v>0</v>
      </c>
      <c r="I622" s="85"/>
      <c r="J622" s="104"/>
      <c r="K622" s="145">
        <v>0</v>
      </c>
    </row>
    <row r="623" spans="1:11">
      <c r="A623" s="8">
        <v>18</v>
      </c>
      <c r="C623" s="9"/>
      <c r="E623" s="8">
        <v>18</v>
      </c>
      <c r="F623" s="10"/>
      <c r="G623" s="114"/>
      <c r="H623" s="103"/>
      <c r="I623" s="85"/>
      <c r="J623" s="104"/>
      <c r="K623" s="103"/>
    </row>
    <row r="624" spans="1:11">
      <c r="A624" s="8">
        <v>19</v>
      </c>
      <c r="C624" s="9" t="s">
        <v>179</v>
      </c>
      <c r="E624" s="8">
        <v>19</v>
      </c>
      <c r="F624" s="10"/>
      <c r="G624" s="114"/>
      <c r="H624" s="145">
        <v>0</v>
      </c>
      <c r="I624" s="85"/>
      <c r="J624" s="104"/>
      <c r="K624" s="145"/>
    </row>
    <row r="625" spans="1:11">
      <c r="A625" s="8">
        <v>20</v>
      </c>
      <c r="C625" s="9" t="s">
        <v>180</v>
      </c>
      <c r="E625" s="8">
        <v>20</v>
      </c>
      <c r="F625" s="10"/>
      <c r="G625" s="114"/>
      <c r="H625" s="145">
        <v>0</v>
      </c>
      <c r="I625" s="85"/>
      <c r="J625" s="104"/>
      <c r="K625" s="145">
        <v>0</v>
      </c>
    </row>
    <row r="626" spans="1:11">
      <c r="A626" s="8">
        <v>21</v>
      </c>
      <c r="C626" s="9"/>
      <c r="E626" s="8">
        <v>21</v>
      </c>
      <c r="F626" s="10"/>
      <c r="G626" s="114"/>
      <c r="H626" s="103"/>
      <c r="I626" s="85"/>
      <c r="J626" s="104"/>
      <c r="K626" s="103"/>
    </row>
    <row r="627" spans="1:11">
      <c r="A627" s="8">
        <v>22</v>
      </c>
      <c r="C627" s="9"/>
      <c r="E627" s="8">
        <v>22</v>
      </c>
      <c r="F627" s="10"/>
      <c r="G627" s="114"/>
      <c r="H627" s="103"/>
      <c r="I627" s="85"/>
      <c r="J627" s="104"/>
      <c r="K627" s="103"/>
    </row>
    <row r="628" spans="1:11">
      <c r="A628" s="8">
        <v>23</v>
      </c>
      <c r="C628" s="9" t="s">
        <v>194</v>
      </c>
      <c r="E628" s="8">
        <v>23</v>
      </c>
      <c r="F628" s="10"/>
      <c r="G628" s="114"/>
      <c r="H628" s="145"/>
      <c r="I628" s="85"/>
      <c r="J628" s="104"/>
      <c r="K628" s="145"/>
    </row>
    <row r="629" spans="1:11">
      <c r="A629" s="8">
        <v>24</v>
      </c>
      <c r="C629" s="9"/>
      <c r="E629" s="8">
        <v>24</v>
      </c>
      <c r="F629" s="10"/>
      <c r="G629" s="114"/>
      <c r="H629" s="103"/>
      <c r="I629" s="85"/>
      <c r="J629" s="104"/>
      <c r="K629" s="103"/>
    </row>
    <row r="630" spans="1:11">
      <c r="E630" s="35"/>
      <c r="F630" s="70" t="s">
        <v>6</v>
      </c>
      <c r="G630" s="21" t="s">
        <v>6</v>
      </c>
      <c r="H630" s="21" t="s">
        <v>6</v>
      </c>
      <c r="I630" s="70" t="s">
        <v>6</v>
      </c>
      <c r="J630" s="21" t="s">
        <v>6</v>
      </c>
      <c r="K630" s="21" t="s">
        <v>6</v>
      </c>
    </row>
    <row r="631" spans="1:11">
      <c r="A631" s="8">
        <v>25</v>
      </c>
      <c r="C631" s="9" t="s">
        <v>201</v>
      </c>
      <c r="E631" s="8">
        <v>25</v>
      </c>
      <c r="G631" s="99">
        <f>SUM(G620:G630)</f>
        <v>0</v>
      </c>
      <c r="H631" s="99">
        <f>SUM(H620:H630)</f>
        <v>0</v>
      </c>
      <c r="I631" s="100"/>
      <c r="J631" s="99">
        <f>SUM(J620:J630)</f>
        <v>0</v>
      </c>
      <c r="K631" s="99">
        <f>SUM(K620:K630)</f>
        <v>0</v>
      </c>
    </row>
    <row r="632" spans="1:11">
      <c r="E632" s="35"/>
      <c r="F632" s="70" t="s">
        <v>6</v>
      </c>
      <c r="G632" s="20" t="s">
        <v>6</v>
      </c>
      <c r="H632" s="21" t="s">
        <v>6</v>
      </c>
      <c r="I632" s="70" t="s">
        <v>6</v>
      </c>
      <c r="J632" s="20" t="s">
        <v>6</v>
      </c>
      <c r="K632" s="21" t="s">
        <v>6</v>
      </c>
    </row>
    <row r="633" spans="1:11">
      <c r="C633" s="137" t="s">
        <v>49</v>
      </c>
      <c r="E633" s="35"/>
      <c r="F633" s="70"/>
      <c r="G633" s="20"/>
      <c r="H633" s="21"/>
      <c r="I633" s="70"/>
      <c r="J633" s="20"/>
      <c r="K633" s="21"/>
    </row>
    <row r="635" spans="1:11">
      <c r="A635" s="9"/>
    </row>
    <row r="636" spans="1:11" s="36" customFormat="1">
      <c r="A636" s="16" t="str">
        <f>$A$83</f>
        <v xml:space="preserve">Institution No.:  </v>
      </c>
      <c r="E636" s="37"/>
      <c r="G636" s="38"/>
      <c r="H636" s="39"/>
      <c r="J636" s="38"/>
      <c r="K636" s="15" t="s">
        <v>202</v>
      </c>
    </row>
    <row r="637" spans="1:11" s="36" customFormat="1">
      <c r="A637" s="251" t="s">
        <v>203</v>
      </c>
      <c r="B637" s="251"/>
      <c r="C637" s="251"/>
      <c r="D637" s="251"/>
      <c r="E637" s="251"/>
      <c r="F637" s="251"/>
      <c r="G637" s="251"/>
      <c r="H637" s="251"/>
      <c r="I637" s="251"/>
      <c r="J637" s="251"/>
      <c r="K637" s="251"/>
    </row>
    <row r="638" spans="1:11">
      <c r="A638" s="16" t="str">
        <f>$A$42</f>
        <v xml:space="preserve">NAME: </v>
      </c>
      <c r="C638" s="137">
        <f>$D$20</f>
        <v>0</v>
      </c>
      <c r="F638" s="72"/>
      <c r="G638" s="66"/>
      <c r="H638" s="40"/>
      <c r="J638" s="14"/>
      <c r="K638" s="18" t="str">
        <f>$K$3</f>
        <v>Date: October 10, 2016</v>
      </c>
    </row>
    <row r="639" spans="1:11">
      <c r="A639" s="19" t="s">
        <v>6</v>
      </c>
      <c r="B639" s="19" t="s">
        <v>6</v>
      </c>
      <c r="C639" s="19" t="s">
        <v>6</v>
      </c>
      <c r="D639" s="19" t="s">
        <v>6</v>
      </c>
      <c r="E639" s="19" t="s">
        <v>6</v>
      </c>
      <c r="F639" s="19" t="s">
        <v>6</v>
      </c>
      <c r="G639" s="20" t="s">
        <v>6</v>
      </c>
      <c r="H639" s="21" t="s">
        <v>6</v>
      </c>
      <c r="I639" s="19" t="s">
        <v>6</v>
      </c>
      <c r="J639" s="20" t="s">
        <v>6</v>
      </c>
      <c r="K639" s="21" t="s">
        <v>6</v>
      </c>
    </row>
    <row r="640" spans="1:11">
      <c r="A640" s="22" t="s">
        <v>7</v>
      </c>
      <c r="E640" s="22" t="s">
        <v>7</v>
      </c>
      <c r="F640" s="23"/>
      <c r="G640" s="24"/>
      <c r="H640" s="25" t="str">
        <f>H603</f>
        <v>2015-16</v>
      </c>
      <c r="I640" s="23"/>
      <c r="J640" s="24"/>
      <c r="K640" s="25">
        <f>K603</f>
        <v>0</v>
      </c>
    </row>
    <row r="641" spans="1:11">
      <c r="A641" s="22" t="s">
        <v>9</v>
      </c>
      <c r="C641" s="26" t="s">
        <v>51</v>
      </c>
      <c r="E641" s="22" t="s">
        <v>9</v>
      </c>
      <c r="F641" s="23"/>
      <c r="G641" s="24" t="s">
        <v>11</v>
      </c>
      <c r="H641" s="25" t="s">
        <v>12</v>
      </c>
      <c r="I641" s="23"/>
      <c r="J641" s="24" t="s">
        <v>11</v>
      </c>
      <c r="K641" s="25" t="s">
        <v>13</v>
      </c>
    </row>
    <row r="642" spans="1:11">
      <c r="A642" s="19" t="s">
        <v>6</v>
      </c>
      <c r="B642" s="19" t="s">
        <v>6</v>
      </c>
      <c r="C642" s="19" t="s">
        <v>6</v>
      </c>
      <c r="D642" s="19" t="s">
        <v>6</v>
      </c>
      <c r="E642" s="19" t="s">
        <v>6</v>
      </c>
      <c r="F642" s="19" t="s">
        <v>6</v>
      </c>
      <c r="G642" s="20" t="s">
        <v>6</v>
      </c>
      <c r="H642" s="21" t="s">
        <v>6</v>
      </c>
      <c r="I642" s="19" t="s">
        <v>6</v>
      </c>
      <c r="J642" s="20" t="s">
        <v>6</v>
      </c>
      <c r="K642" s="21" t="s">
        <v>6</v>
      </c>
    </row>
    <row r="643" spans="1:11">
      <c r="A643" s="117">
        <v>1</v>
      </c>
      <c r="B643" s="118"/>
      <c r="C643" s="118" t="s">
        <v>227</v>
      </c>
      <c r="D643" s="118"/>
      <c r="E643" s="117">
        <v>1</v>
      </c>
      <c r="F643" s="119"/>
      <c r="G643" s="120"/>
      <c r="H643" s="121"/>
      <c r="I643" s="122"/>
      <c r="J643" s="123"/>
      <c r="K643" s="124"/>
    </row>
    <row r="644" spans="1:11">
      <c r="A644" s="117">
        <v>2</v>
      </c>
      <c r="B644" s="118"/>
      <c r="C644" s="118" t="s">
        <v>227</v>
      </c>
      <c r="D644" s="118"/>
      <c r="E644" s="117">
        <v>2</v>
      </c>
      <c r="F644" s="119"/>
      <c r="G644" s="120"/>
      <c r="H644" s="121"/>
      <c r="I644" s="122"/>
      <c r="J644" s="123"/>
      <c r="K644" s="121"/>
    </row>
    <row r="645" spans="1:11">
      <c r="A645" s="117">
        <v>3</v>
      </c>
      <c r="B645" s="118"/>
      <c r="C645" s="118" t="s">
        <v>227</v>
      </c>
      <c r="D645" s="118"/>
      <c r="E645" s="117">
        <v>3</v>
      </c>
      <c r="F645" s="119"/>
      <c r="G645" s="120"/>
      <c r="H645" s="121"/>
      <c r="I645" s="122"/>
      <c r="J645" s="123"/>
      <c r="K645" s="121"/>
    </row>
    <row r="646" spans="1:11">
      <c r="A646" s="117">
        <v>4</v>
      </c>
      <c r="B646" s="118"/>
      <c r="C646" s="118" t="s">
        <v>227</v>
      </c>
      <c r="D646" s="118"/>
      <c r="E646" s="117">
        <v>4</v>
      </c>
      <c r="F646" s="119"/>
      <c r="G646" s="120"/>
      <c r="H646" s="121"/>
      <c r="I646" s="125"/>
      <c r="J646" s="123"/>
      <c r="K646" s="121"/>
    </row>
    <row r="647" spans="1:11">
      <c r="A647" s="117">
        <v>5</v>
      </c>
      <c r="B647" s="118"/>
      <c r="C647" s="118" t="s">
        <v>227</v>
      </c>
      <c r="D647" s="118"/>
      <c r="E647" s="117">
        <v>5</v>
      </c>
      <c r="F647" s="119"/>
      <c r="G647" s="123"/>
      <c r="H647" s="121"/>
      <c r="I647" s="125"/>
      <c r="J647" s="123"/>
      <c r="K647" s="121"/>
    </row>
    <row r="648" spans="1:11">
      <c r="A648" s="8">
        <v>6</v>
      </c>
      <c r="C648" s="9" t="s">
        <v>190</v>
      </c>
      <c r="E648" s="8">
        <v>6</v>
      </c>
      <c r="F648" s="10"/>
      <c r="G648" s="144">
        <v>0</v>
      </c>
      <c r="H648" s="145">
        <v>0</v>
      </c>
      <c r="I648" s="30"/>
      <c r="J648" s="144">
        <v>0</v>
      </c>
      <c r="K648" s="145">
        <v>0</v>
      </c>
    </row>
    <row r="649" spans="1:11">
      <c r="A649" s="8">
        <v>7</v>
      </c>
      <c r="C649" s="9" t="s">
        <v>191</v>
      </c>
      <c r="E649" s="8">
        <v>7</v>
      </c>
      <c r="F649" s="10"/>
      <c r="G649" s="104"/>
      <c r="H649" s="145">
        <v>0</v>
      </c>
      <c r="I649" s="85"/>
      <c r="J649" s="104"/>
      <c r="K649" s="145">
        <v>0</v>
      </c>
    </row>
    <row r="650" spans="1:11">
      <c r="A650" s="8">
        <v>8</v>
      </c>
      <c r="C650" s="9" t="s">
        <v>192</v>
      </c>
      <c r="E650" s="8">
        <v>8</v>
      </c>
      <c r="F650" s="10"/>
      <c r="G650" s="104">
        <f>SUM(G648:G649)</f>
        <v>0</v>
      </c>
      <c r="H650" s="104">
        <f>SUM(H648:H649)</f>
        <v>0</v>
      </c>
      <c r="I650" s="85"/>
      <c r="J650" s="114">
        <f>SUM(J648:J649)</f>
        <v>0</v>
      </c>
      <c r="K650" s="114">
        <f>SUM(K648:K649)</f>
        <v>0</v>
      </c>
    </row>
    <row r="651" spans="1:11">
      <c r="A651" s="8">
        <v>9</v>
      </c>
      <c r="C651" s="9"/>
      <c r="E651" s="8">
        <v>9</v>
      </c>
      <c r="F651" s="10"/>
      <c r="G651" s="114"/>
      <c r="H651" s="103"/>
      <c r="I651" s="29"/>
      <c r="J651" s="104"/>
      <c r="K651" s="103"/>
    </row>
    <row r="652" spans="1:11">
      <c r="A652" s="8">
        <v>10</v>
      </c>
      <c r="C652" s="9"/>
      <c r="E652" s="8">
        <v>10</v>
      </c>
      <c r="F652" s="10"/>
      <c r="G652" s="114"/>
      <c r="H652" s="103"/>
      <c r="I652" s="30"/>
      <c r="J652" s="104"/>
      <c r="K652" s="103"/>
    </row>
    <row r="653" spans="1:11">
      <c r="A653" s="8">
        <v>11</v>
      </c>
      <c r="C653" s="9" t="s">
        <v>174</v>
      </c>
      <c r="E653" s="8">
        <v>11</v>
      </c>
      <c r="G653" s="143">
        <v>0</v>
      </c>
      <c r="H653" s="143">
        <v>0</v>
      </c>
      <c r="I653" s="29"/>
      <c r="J653" s="143">
        <v>0</v>
      </c>
      <c r="K653" s="146">
        <v>0</v>
      </c>
    </row>
    <row r="654" spans="1:11">
      <c r="A654" s="8">
        <v>12</v>
      </c>
      <c r="C654" s="9" t="s">
        <v>175</v>
      </c>
      <c r="E654" s="8">
        <v>12</v>
      </c>
      <c r="G654" s="115"/>
      <c r="H654" s="146">
        <v>0</v>
      </c>
      <c r="I654" s="30"/>
      <c r="J654" s="99"/>
      <c r="K654" s="146">
        <v>0</v>
      </c>
    </row>
    <row r="655" spans="1:11">
      <c r="A655" s="8">
        <v>13</v>
      </c>
      <c r="C655" s="9" t="s">
        <v>193</v>
      </c>
      <c r="E655" s="8">
        <v>13</v>
      </c>
      <c r="F655" s="10"/>
      <c r="G655" s="104">
        <f>SUM(G653:G654)</f>
        <v>0</v>
      </c>
      <c r="H655" s="114">
        <f>SUM(H653:H654)</f>
        <v>0</v>
      </c>
      <c r="I655" s="85"/>
      <c r="J655" s="114">
        <f>SUM(J653:J654)</f>
        <v>0</v>
      </c>
      <c r="K655" s="114">
        <f>SUM(K653:K654)</f>
        <v>0</v>
      </c>
    </row>
    <row r="656" spans="1:11">
      <c r="A656" s="8">
        <v>14</v>
      </c>
      <c r="E656" s="8">
        <v>14</v>
      </c>
      <c r="F656" s="10"/>
      <c r="G656" s="104"/>
      <c r="H656" s="103"/>
      <c r="I656" s="85"/>
      <c r="J656" s="104"/>
      <c r="K656" s="103"/>
    </row>
    <row r="657" spans="1:11">
      <c r="A657" s="8">
        <v>15</v>
      </c>
      <c r="C657" s="9" t="s">
        <v>177</v>
      </c>
      <c r="E657" s="8">
        <v>15</v>
      </c>
      <c r="F657" s="10"/>
      <c r="G657" s="104">
        <f>G650+G655</f>
        <v>0</v>
      </c>
      <c r="H657" s="114">
        <f>H650+H655</f>
        <v>0</v>
      </c>
      <c r="I657" s="85"/>
      <c r="J657" s="114">
        <f>J650+J655</f>
        <v>0</v>
      </c>
      <c r="K657" s="114">
        <f>K650+K655</f>
        <v>0</v>
      </c>
    </row>
    <row r="658" spans="1:11">
      <c r="A658" s="8">
        <v>16</v>
      </c>
      <c r="E658" s="8">
        <v>16</v>
      </c>
      <c r="F658" s="10"/>
      <c r="G658" s="114"/>
      <c r="H658" s="103"/>
      <c r="I658" s="85"/>
      <c r="J658" s="104"/>
      <c r="K658" s="103"/>
    </row>
    <row r="659" spans="1:11">
      <c r="A659" s="8">
        <v>17</v>
      </c>
      <c r="C659" s="9" t="s">
        <v>178</v>
      </c>
      <c r="E659" s="8">
        <v>17</v>
      </c>
      <c r="F659" s="10"/>
      <c r="G659" s="114"/>
      <c r="H659" s="145">
        <v>0</v>
      </c>
      <c r="I659" s="85"/>
      <c r="J659" s="104"/>
      <c r="K659" s="145">
        <v>0</v>
      </c>
    </row>
    <row r="660" spans="1:11">
      <c r="A660" s="8">
        <v>18</v>
      </c>
      <c r="C660" s="9"/>
      <c r="E660" s="8">
        <v>18</v>
      </c>
      <c r="F660" s="10"/>
      <c r="G660" s="114"/>
      <c r="H660" s="103"/>
      <c r="I660" s="85"/>
      <c r="J660" s="104"/>
      <c r="K660" s="103"/>
    </row>
    <row r="661" spans="1:11">
      <c r="A661" s="8">
        <v>19</v>
      </c>
      <c r="C661" s="9" t="s">
        <v>179</v>
      </c>
      <c r="E661" s="8">
        <v>19</v>
      </c>
      <c r="F661" s="10"/>
      <c r="G661" s="114"/>
      <c r="H661" s="145">
        <v>0</v>
      </c>
      <c r="I661" s="85"/>
      <c r="J661" s="104"/>
      <c r="K661" s="145"/>
    </row>
    <row r="662" spans="1:11">
      <c r="A662" s="8">
        <v>20</v>
      </c>
      <c r="C662" s="9" t="s">
        <v>180</v>
      </c>
      <c r="E662" s="8">
        <v>20</v>
      </c>
      <c r="F662" s="10"/>
      <c r="G662" s="114"/>
      <c r="H662" s="145">
        <v>0</v>
      </c>
      <c r="I662" s="85"/>
      <c r="J662" s="104"/>
      <c r="K662" s="145">
        <v>0</v>
      </c>
    </row>
    <row r="663" spans="1:11">
      <c r="A663" s="8">
        <v>21</v>
      </c>
      <c r="C663" s="9"/>
      <c r="E663" s="8">
        <v>21</v>
      </c>
      <c r="F663" s="10"/>
      <c r="G663" s="114"/>
      <c r="H663" s="103"/>
      <c r="I663" s="85"/>
      <c r="J663" s="104"/>
      <c r="K663" s="103"/>
    </row>
    <row r="664" spans="1:11">
      <c r="A664" s="8">
        <v>22</v>
      </c>
      <c r="C664" s="9"/>
      <c r="E664" s="8">
        <v>22</v>
      </c>
      <c r="F664" s="10"/>
      <c r="G664" s="114"/>
      <c r="H664" s="103"/>
      <c r="I664" s="85"/>
      <c r="J664" s="104"/>
      <c r="K664" s="103"/>
    </row>
    <row r="665" spans="1:11">
      <c r="A665" s="8">
        <v>23</v>
      </c>
      <c r="C665" s="9" t="s">
        <v>194</v>
      </c>
      <c r="E665" s="8">
        <v>23</v>
      </c>
      <c r="F665" s="10"/>
      <c r="G665" s="114"/>
      <c r="H665" s="145">
        <v>0</v>
      </c>
      <c r="I665" s="85"/>
      <c r="J665" s="104"/>
      <c r="K665" s="145"/>
    </row>
    <row r="666" spans="1:11">
      <c r="A666" s="8">
        <v>24</v>
      </c>
      <c r="C666" s="9"/>
      <c r="E666" s="8">
        <v>24</v>
      </c>
      <c r="F666" s="10"/>
      <c r="G666" s="114"/>
      <c r="H666" s="103"/>
      <c r="I666" s="85"/>
      <c r="J666" s="104"/>
      <c r="K666" s="103"/>
    </row>
    <row r="667" spans="1:11">
      <c r="E667" s="35"/>
      <c r="F667" s="70" t="s">
        <v>6</v>
      </c>
      <c r="G667" s="21" t="s">
        <v>6</v>
      </c>
      <c r="H667" s="21" t="s">
        <v>6</v>
      </c>
      <c r="I667" s="70" t="s">
        <v>6</v>
      </c>
      <c r="J667" s="21" t="s">
        <v>6</v>
      </c>
      <c r="K667" s="21" t="s">
        <v>6</v>
      </c>
    </row>
    <row r="668" spans="1:11">
      <c r="A668" s="8">
        <v>25</v>
      </c>
      <c r="C668" s="9" t="s">
        <v>204</v>
      </c>
      <c r="E668" s="8">
        <v>25</v>
      </c>
      <c r="G668" s="99">
        <f>SUM(G657:G667)</f>
        <v>0</v>
      </c>
      <c r="H668" s="99">
        <f>SUM(H657:H667)</f>
        <v>0</v>
      </c>
      <c r="I668" s="100"/>
      <c r="J668" s="99">
        <f>SUM(J657:J667)</f>
        <v>0</v>
      </c>
      <c r="K668" s="99">
        <f>SUM(K657:K667)</f>
        <v>0</v>
      </c>
    </row>
    <row r="669" spans="1:11">
      <c r="E669" s="35"/>
      <c r="F669" s="70" t="s">
        <v>6</v>
      </c>
      <c r="G669" s="20" t="s">
        <v>6</v>
      </c>
      <c r="H669" s="21" t="s">
        <v>6</v>
      </c>
      <c r="I669" s="70" t="s">
        <v>6</v>
      </c>
      <c r="J669" s="20" t="s">
        <v>6</v>
      </c>
      <c r="K669" s="21" t="s">
        <v>6</v>
      </c>
    </row>
    <row r="670" spans="1:11">
      <c r="C670" s="137" t="s">
        <v>49</v>
      </c>
    </row>
    <row r="673" spans="1:11" s="36" customFormat="1">
      <c r="A673" s="16" t="str">
        <f>$A$83</f>
        <v xml:space="preserve">Institution No.:  </v>
      </c>
      <c r="E673" s="37"/>
      <c r="G673" s="38"/>
      <c r="H673" s="39"/>
      <c r="J673" s="38"/>
      <c r="K673" s="15" t="s">
        <v>205</v>
      </c>
    </row>
    <row r="674" spans="1:11" s="36" customFormat="1">
      <c r="A674" s="251" t="s">
        <v>206</v>
      </c>
      <c r="B674" s="251"/>
      <c r="C674" s="251"/>
      <c r="D674" s="251"/>
      <c r="E674" s="251"/>
      <c r="F674" s="251"/>
      <c r="G674" s="251"/>
      <c r="H674" s="251"/>
      <c r="I674" s="251"/>
      <c r="J674" s="251"/>
      <c r="K674" s="251"/>
    </row>
    <row r="675" spans="1:11">
      <c r="A675" s="16" t="str">
        <f>$A$42</f>
        <v xml:space="preserve">NAME: </v>
      </c>
      <c r="C675" s="137">
        <f>$D$20</f>
        <v>0</v>
      </c>
      <c r="F675" s="72"/>
      <c r="G675" s="66"/>
      <c r="H675" s="67"/>
      <c r="J675" s="14"/>
      <c r="K675" s="18" t="str">
        <f>$K$3</f>
        <v>Date: October 10, 2016</v>
      </c>
    </row>
    <row r="676" spans="1:11">
      <c r="A676" s="19" t="s">
        <v>6</v>
      </c>
      <c r="B676" s="19" t="s">
        <v>6</v>
      </c>
      <c r="C676" s="19" t="s">
        <v>6</v>
      </c>
      <c r="D676" s="19" t="s">
        <v>6</v>
      </c>
      <c r="E676" s="19" t="s">
        <v>6</v>
      </c>
      <c r="F676" s="19" t="s">
        <v>6</v>
      </c>
      <c r="G676" s="20" t="s">
        <v>6</v>
      </c>
      <c r="H676" s="21" t="s">
        <v>6</v>
      </c>
      <c r="I676" s="19" t="s">
        <v>6</v>
      </c>
      <c r="J676" s="20" t="s">
        <v>6</v>
      </c>
      <c r="K676" s="21" t="s">
        <v>6</v>
      </c>
    </row>
    <row r="677" spans="1:11">
      <c r="A677" s="22" t="s">
        <v>7</v>
      </c>
      <c r="E677" s="22" t="s">
        <v>7</v>
      </c>
      <c r="F677" s="23"/>
      <c r="G677" s="24"/>
      <c r="H677" s="25" t="str">
        <f>H640</f>
        <v>2015-16</v>
      </c>
      <c r="I677" s="23"/>
      <c r="J677" s="24"/>
      <c r="K677" s="25">
        <f>K640</f>
        <v>0</v>
      </c>
    </row>
    <row r="678" spans="1:11">
      <c r="A678" s="22" t="s">
        <v>9</v>
      </c>
      <c r="C678" s="26" t="s">
        <v>51</v>
      </c>
      <c r="E678" s="22" t="s">
        <v>9</v>
      </c>
      <c r="F678" s="23"/>
      <c r="G678" s="24" t="s">
        <v>11</v>
      </c>
      <c r="H678" s="25" t="s">
        <v>12</v>
      </c>
      <c r="I678" s="23"/>
      <c r="J678" s="24" t="s">
        <v>11</v>
      </c>
      <c r="K678" s="25" t="s">
        <v>13</v>
      </c>
    </row>
    <row r="679" spans="1:11">
      <c r="A679" s="19" t="s">
        <v>6</v>
      </c>
      <c r="B679" s="19" t="s">
        <v>6</v>
      </c>
      <c r="C679" s="19" t="s">
        <v>6</v>
      </c>
      <c r="D679" s="19" t="s">
        <v>6</v>
      </c>
      <c r="E679" s="19" t="s">
        <v>6</v>
      </c>
      <c r="F679" s="19" t="s">
        <v>6</v>
      </c>
      <c r="G679" s="20"/>
      <c r="H679" s="21"/>
      <c r="I679" s="19"/>
      <c r="J679" s="20"/>
      <c r="K679" s="21"/>
    </row>
    <row r="680" spans="1:11">
      <c r="A680" s="117">
        <v>1</v>
      </c>
      <c r="B680" s="118"/>
      <c r="C680" s="118" t="s">
        <v>227</v>
      </c>
      <c r="D680" s="118"/>
      <c r="E680" s="117">
        <v>1</v>
      </c>
      <c r="F680" s="119"/>
      <c r="G680" s="120"/>
      <c r="H680" s="121"/>
      <c r="I680" s="122"/>
      <c r="J680" s="123"/>
      <c r="K680" s="124"/>
    </row>
    <row r="681" spans="1:11">
      <c r="A681" s="117">
        <v>2</v>
      </c>
      <c r="B681" s="118"/>
      <c r="C681" s="118" t="s">
        <v>227</v>
      </c>
      <c r="D681" s="118"/>
      <c r="E681" s="117">
        <v>2</v>
      </c>
      <c r="F681" s="119"/>
      <c r="G681" s="120"/>
      <c r="H681" s="121"/>
      <c r="I681" s="122"/>
      <c r="J681" s="123"/>
      <c r="K681" s="121"/>
    </row>
    <row r="682" spans="1:11">
      <c r="A682" s="117">
        <v>3</v>
      </c>
      <c r="B682" s="118"/>
      <c r="C682" s="118" t="s">
        <v>227</v>
      </c>
      <c r="D682" s="118"/>
      <c r="E682" s="117">
        <v>3</v>
      </c>
      <c r="F682" s="119"/>
      <c r="G682" s="120"/>
      <c r="H682" s="121"/>
      <c r="I682" s="122"/>
      <c r="J682" s="123"/>
      <c r="K682" s="121"/>
    </row>
    <row r="683" spans="1:11">
      <c r="A683" s="117">
        <v>4</v>
      </c>
      <c r="B683" s="118"/>
      <c r="C683" s="118" t="s">
        <v>227</v>
      </c>
      <c r="D683" s="118"/>
      <c r="E683" s="117">
        <v>4</v>
      </c>
      <c r="F683" s="119"/>
      <c r="G683" s="120"/>
      <c r="H683" s="121"/>
      <c r="I683" s="125"/>
      <c r="J683" s="123"/>
      <c r="K683" s="121"/>
    </row>
    <row r="684" spans="1:11">
      <c r="A684" s="117">
        <v>5</v>
      </c>
      <c r="B684" s="118"/>
      <c r="C684" s="118" t="s">
        <v>227</v>
      </c>
      <c r="D684" s="118"/>
      <c r="E684" s="117">
        <v>5</v>
      </c>
      <c r="F684" s="119"/>
      <c r="G684" s="120"/>
      <c r="H684" s="121"/>
      <c r="I684" s="125"/>
      <c r="J684" s="123"/>
      <c r="K684" s="121"/>
    </row>
    <row r="685" spans="1:11">
      <c r="A685" s="8">
        <v>6</v>
      </c>
      <c r="C685" s="9" t="s">
        <v>190</v>
      </c>
      <c r="E685" s="8">
        <v>6</v>
      </c>
      <c r="F685" s="10"/>
      <c r="G685" s="157">
        <v>0</v>
      </c>
      <c r="H685" s="145">
        <v>0</v>
      </c>
      <c r="I685" s="30"/>
      <c r="J685" s="144">
        <v>0</v>
      </c>
      <c r="K685" s="145">
        <v>0</v>
      </c>
    </row>
    <row r="686" spans="1:11">
      <c r="A686" s="8">
        <v>7</v>
      </c>
      <c r="C686" s="9" t="s">
        <v>191</v>
      </c>
      <c r="E686" s="8">
        <v>7</v>
      </c>
      <c r="F686" s="10"/>
      <c r="G686" s="114"/>
      <c r="H686" s="145">
        <v>0</v>
      </c>
      <c r="I686" s="85"/>
      <c r="J686" s="104"/>
      <c r="K686" s="145">
        <v>0</v>
      </c>
    </row>
    <row r="687" spans="1:11">
      <c r="A687" s="8">
        <v>8</v>
      </c>
      <c r="C687" s="9" t="s">
        <v>192</v>
      </c>
      <c r="E687" s="8">
        <v>8</v>
      </c>
      <c r="F687" s="10"/>
      <c r="G687" s="114">
        <f>SUM(G685:G686)</f>
        <v>0</v>
      </c>
      <c r="H687" s="104">
        <f>SUM(H685:H686)</f>
        <v>0</v>
      </c>
      <c r="I687" s="85"/>
      <c r="J687" s="114">
        <f>SUM(J685:J686)</f>
        <v>0</v>
      </c>
      <c r="K687" s="104">
        <f>SUM(K685:K686)</f>
        <v>0</v>
      </c>
    </row>
    <row r="688" spans="1:11">
      <c r="A688" s="8">
        <v>9</v>
      </c>
      <c r="C688" s="9"/>
      <c r="E688" s="8">
        <v>9</v>
      </c>
      <c r="F688" s="10"/>
      <c r="G688" s="114"/>
      <c r="H688" s="103"/>
      <c r="I688" s="29"/>
      <c r="J688" s="104"/>
      <c r="K688" s="103"/>
    </row>
    <row r="689" spans="1:11">
      <c r="A689" s="8">
        <v>10</v>
      </c>
      <c r="C689" s="9"/>
      <c r="E689" s="8">
        <v>10</v>
      </c>
      <c r="F689" s="10"/>
      <c r="G689" s="114"/>
      <c r="H689" s="103"/>
      <c r="I689" s="30"/>
      <c r="J689" s="104"/>
      <c r="K689" s="103"/>
    </row>
    <row r="690" spans="1:11">
      <c r="A690" s="8">
        <v>11</v>
      </c>
      <c r="C690" s="9" t="s">
        <v>174</v>
      </c>
      <c r="E690" s="8">
        <v>11</v>
      </c>
      <c r="G690" s="143">
        <v>0</v>
      </c>
      <c r="H690" s="143">
        <v>0</v>
      </c>
      <c r="I690" s="29"/>
      <c r="J690" s="143">
        <v>0</v>
      </c>
      <c r="K690" s="146">
        <v>0</v>
      </c>
    </row>
    <row r="691" spans="1:11">
      <c r="A691" s="8">
        <v>12</v>
      </c>
      <c r="C691" s="9" t="s">
        <v>175</v>
      </c>
      <c r="E691" s="8">
        <v>12</v>
      </c>
      <c r="G691" s="115"/>
      <c r="H691" s="146">
        <v>0</v>
      </c>
      <c r="I691" s="30"/>
      <c r="J691" s="99"/>
      <c r="K691" s="146">
        <v>0</v>
      </c>
    </row>
    <row r="692" spans="1:11">
      <c r="A692" s="8">
        <v>13</v>
      </c>
      <c r="C692" s="9" t="s">
        <v>193</v>
      </c>
      <c r="E692" s="8">
        <v>13</v>
      </c>
      <c r="F692" s="10"/>
      <c r="G692" s="114">
        <f>SUM(G690:G691)</f>
        <v>0</v>
      </c>
      <c r="H692" s="104">
        <f>SUM(H690:H691)</f>
        <v>0</v>
      </c>
      <c r="I692" s="85"/>
      <c r="J692" s="114">
        <f>SUM(J690:J691)</f>
        <v>0</v>
      </c>
      <c r="K692" s="114">
        <f>SUM(K690:K691)</f>
        <v>0</v>
      </c>
    </row>
    <row r="693" spans="1:11">
      <c r="A693" s="8">
        <v>14</v>
      </c>
      <c r="E693" s="8">
        <v>14</v>
      </c>
      <c r="F693" s="10"/>
      <c r="G693" s="114"/>
      <c r="H693" s="103"/>
      <c r="I693" s="85"/>
      <c r="J693" s="104"/>
      <c r="K693" s="103"/>
    </row>
    <row r="694" spans="1:11">
      <c r="A694" s="8">
        <v>15</v>
      </c>
      <c r="C694" s="9" t="s">
        <v>177</v>
      </c>
      <c r="E694" s="8">
        <v>15</v>
      </c>
      <c r="F694" s="10"/>
      <c r="G694" s="114">
        <f>G687+G692</f>
        <v>0</v>
      </c>
      <c r="H694" s="114">
        <f>H687+H692</f>
        <v>0</v>
      </c>
      <c r="I694" s="85"/>
      <c r="J694" s="114">
        <f>J687+J692</f>
        <v>0</v>
      </c>
      <c r="K694" s="114">
        <f>K687+K692</f>
        <v>0</v>
      </c>
    </row>
    <row r="695" spans="1:11">
      <c r="A695" s="8">
        <v>16</v>
      </c>
      <c r="E695" s="8">
        <v>16</v>
      </c>
      <c r="F695" s="10"/>
      <c r="G695" s="114"/>
      <c r="H695" s="103"/>
      <c r="I695" s="85"/>
      <c r="J695" s="104"/>
      <c r="K695" s="103"/>
    </row>
    <row r="696" spans="1:11">
      <c r="A696" s="8">
        <v>17</v>
      </c>
      <c r="C696" s="9" t="s">
        <v>178</v>
      </c>
      <c r="E696" s="8">
        <v>17</v>
      </c>
      <c r="F696" s="10"/>
      <c r="G696" s="114"/>
      <c r="H696" s="145">
        <v>0</v>
      </c>
      <c r="I696" s="85"/>
      <c r="J696" s="104"/>
      <c r="K696" s="145">
        <v>0</v>
      </c>
    </row>
    <row r="697" spans="1:11">
      <c r="A697" s="8">
        <v>18</v>
      </c>
      <c r="C697" s="9"/>
      <c r="E697" s="8">
        <v>18</v>
      </c>
      <c r="F697" s="10"/>
      <c r="G697" s="114"/>
      <c r="H697" s="103"/>
      <c r="I697" s="85"/>
      <c r="J697" s="104"/>
      <c r="K697" s="103"/>
    </row>
    <row r="698" spans="1:11">
      <c r="A698" s="8">
        <v>19</v>
      </c>
      <c r="C698" s="9" t="s">
        <v>179</v>
      </c>
      <c r="E698" s="8">
        <v>19</v>
      </c>
      <c r="F698" s="10"/>
      <c r="G698" s="114"/>
      <c r="H698" s="145">
        <v>0</v>
      </c>
      <c r="I698" s="85"/>
      <c r="J698" s="104"/>
      <c r="K698" s="145"/>
    </row>
    <row r="699" spans="1:11">
      <c r="A699" s="8">
        <v>20</v>
      </c>
      <c r="C699" s="9" t="s">
        <v>180</v>
      </c>
      <c r="E699" s="8">
        <v>20</v>
      </c>
      <c r="F699" s="10"/>
      <c r="G699" s="114"/>
      <c r="H699" s="145">
        <v>0</v>
      </c>
      <c r="I699" s="85"/>
      <c r="J699" s="104"/>
      <c r="K699" s="145">
        <v>0</v>
      </c>
    </row>
    <row r="700" spans="1:11">
      <c r="A700" s="8">
        <v>21</v>
      </c>
      <c r="C700" s="9" t="s">
        <v>225</v>
      </c>
      <c r="E700" s="8">
        <v>21</v>
      </c>
      <c r="F700" s="10"/>
      <c r="G700" s="114"/>
      <c r="H700" s="145">
        <v>0</v>
      </c>
      <c r="I700" s="85"/>
      <c r="J700" s="104"/>
      <c r="K700" s="145">
        <v>0</v>
      </c>
    </row>
    <row r="701" spans="1:11">
      <c r="A701" s="8">
        <v>22</v>
      </c>
      <c r="C701" s="9"/>
      <c r="E701" s="8">
        <v>22</v>
      </c>
      <c r="F701" s="10"/>
      <c r="G701" s="114"/>
      <c r="H701" s="103"/>
      <c r="I701" s="85"/>
      <c r="J701" s="104"/>
      <c r="K701" s="103"/>
    </row>
    <row r="702" spans="1:11">
      <c r="A702" s="8">
        <v>23</v>
      </c>
      <c r="C702" s="9" t="s">
        <v>194</v>
      </c>
      <c r="E702" s="8">
        <v>23</v>
      </c>
      <c r="F702" s="10"/>
      <c r="G702" s="114"/>
      <c r="H702" s="145">
        <v>0</v>
      </c>
      <c r="I702" s="85"/>
      <c r="J702" s="104"/>
      <c r="K702" s="145"/>
    </row>
    <row r="703" spans="1:11">
      <c r="A703" s="8">
        <v>24</v>
      </c>
      <c r="C703" s="9"/>
      <c r="E703" s="8">
        <v>24</v>
      </c>
      <c r="F703" s="10"/>
      <c r="G703" s="114"/>
      <c r="H703" s="103"/>
      <c r="I703" s="85"/>
      <c r="J703" s="104"/>
      <c r="K703" s="103"/>
    </row>
    <row r="704" spans="1:11">
      <c r="E704" s="35"/>
      <c r="F704" s="70" t="s">
        <v>6</v>
      </c>
      <c r="G704" s="21" t="s">
        <v>6</v>
      </c>
      <c r="H704" s="21" t="s">
        <v>6</v>
      </c>
      <c r="I704" s="70" t="s">
        <v>6</v>
      </c>
      <c r="J704" s="21" t="s">
        <v>6</v>
      </c>
      <c r="K704" s="21" t="s">
        <v>6</v>
      </c>
    </row>
    <row r="705" spans="1:11">
      <c r="A705" s="8">
        <v>25</v>
      </c>
      <c r="C705" s="9" t="s">
        <v>207</v>
      </c>
      <c r="E705" s="8">
        <v>25</v>
      </c>
      <c r="G705" s="99">
        <f>SUM(G694:G704)</f>
        <v>0</v>
      </c>
      <c r="H705" s="99">
        <f>SUM(H694:H704)</f>
        <v>0</v>
      </c>
      <c r="I705" s="100"/>
      <c r="J705" s="99">
        <f>SUM(J694:J704)</f>
        <v>0</v>
      </c>
      <c r="K705" s="99">
        <f>SUM(K694:K704)</f>
        <v>0</v>
      </c>
    </row>
    <row r="706" spans="1:11">
      <c r="E706" s="35"/>
      <c r="F706" s="70" t="s">
        <v>6</v>
      </c>
      <c r="G706" s="20" t="s">
        <v>6</v>
      </c>
      <c r="H706" s="21" t="s">
        <v>6</v>
      </c>
      <c r="I706" s="70" t="s">
        <v>6</v>
      </c>
      <c r="J706" s="20" t="s">
        <v>6</v>
      </c>
      <c r="K706" s="21" t="s">
        <v>6</v>
      </c>
    </row>
    <row r="707" spans="1:11">
      <c r="C707" s="137" t="s">
        <v>49</v>
      </c>
      <c r="E707" s="35"/>
      <c r="F707" s="70"/>
      <c r="G707" s="20"/>
      <c r="H707" s="21"/>
      <c r="I707" s="70"/>
      <c r="J707" s="20"/>
      <c r="K707" s="21"/>
    </row>
    <row r="709" spans="1:11">
      <c r="A709" s="9"/>
    </row>
    <row r="710" spans="1:11" s="36" customFormat="1">
      <c r="A710" s="16" t="str">
        <f>$A$83</f>
        <v xml:space="preserve">Institution No.:  </v>
      </c>
      <c r="E710" s="37"/>
      <c r="G710" s="38"/>
      <c r="H710" s="39"/>
      <c r="J710" s="38"/>
      <c r="K710" s="15" t="s">
        <v>208</v>
      </c>
    </row>
    <row r="711" spans="1:11" s="36" customFormat="1">
      <c r="A711" s="251" t="s">
        <v>209</v>
      </c>
      <c r="B711" s="251"/>
      <c r="C711" s="251"/>
      <c r="D711" s="251"/>
      <c r="E711" s="251"/>
      <c r="F711" s="251"/>
      <c r="G711" s="251"/>
      <c r="H711" s="251"/>
      <c r="I711" s="251"/>
      <c r="J711" s="251"/>
      <c r="K711" s="251"/>
    </row>
    <row r="712" spans="1:11">
      <c r="A712" s="16" t="str">
        <f>$A$42</f>
        <v xml:space="preserve">NAME: </v>
      </c>
      <c r="C712" s="137">
        <f>$D$20</f>
        <v>0</v>
      </c>
      <c r="F712" s="72"/>
      <c r="G712" s="66"/>
      <c r="H712" s="67"/>
      <c r="J712" s="14"/>
      <c r="K712" s="18" t="str">
        <f>$K$3</f>
        <v>Date: October 10, 2016</v>
      </c>
    </row>
    <row r="713" spans="1:11">
      <c r="A713" s="19" t="s">
        <v>6</v>
      </c>
      <c r="B713" s="19" t="s">
        <v>6</v>
      </c>
      <c r="C713" s="19" t="s">
        <v>6</v>
      </c>
      <c r="D713" s="19" t="s">
        <v>6</v>
      </c>
      <c r="E713" s="19" t="s">
        <v>6</v>
      </c>
      <c r="F713" s="19" t="s">
        <v>6</v>
      </c>
      <c r="G713" s="20" t="s">
        <v>6</v>
      </c>
      <c r="H713" s="21" t="s">
        <v>6</v>
      </c>
      <c r="I713" s="19" t="s">
        <v>6</v>
      </c>
      <c r="J713" s="20" t="s">
        <v>6</v>
      </c>
      <c r="K713" s="21" t="s">
        <v>6</v>
      </c>
    </row>
    <row r="714" spans="1:11">
      <c r="A714" s="22" t="s">
        <v>7</v>
      </c>
      <c r="E714" s="22" t="s">
        <v>7</v>
      </c>
      <c r="F714" s="23"/>
      <c r="G714" s="24"/>
      <c r="H714" s="25" t="str">
        <f>+H677</f>
        <v>2015-16</v>
      </c>
      <c r="I714" s="23"/>
      <c r="J714" s="24"/>
      <c r="K714" s="25">
        <f>+K677</f>
        <v>0</v>
      </c>
    </row>
    <row r="715" spans="1:11">
      <c r="A715" s="22" t="s">
        <v>9</v>
      </c>
      <c r="C715" s="26" t="s">
        <v>51</v>
      </c>
      <c r="E715" s="22" t="s">
        <v>9</v>
      </c>
      <c r="G715" s="14"/>
      <c r="H715" s="25" t="s">
        <v>12</v>
      </c>
      <c r="J715" s="14"/>
      <c r="K715" s="25" t="s">
        <v>13</v>
      </c>
    </row>
    <row r="716" spans="1:11">
      <c r="A716" s="19" t="s">
        <v>6</v>
      </c>
      <c r="B716" s="19" t="s">
        <v>6</v>
      </c>
      <c r="C716" s="19" t="s">
        <v>6</v>
      </c>
      <c r="D716" s="19" t="s">
        <v>6</v>
      </c>
      <c r="E716" s="19" t="s">
        <v>6</v>
      </c>
      <c r="F716" s="19" t="s">
        <v>6</v>
      </c>
      <c r="G716" s="20" t="s">
        <v>6</v>
      </c>
      <c r="H716" s="21" t="s">
        <v>6</v>
      </c>
      <c r="I716" s="19" t="s">
        <v>6</v>
      </c>
      <c r="J716" s="20" t="s">
        <v>6</v>
      </c>
      <c r="K716" s="21" t="s">
        <v>6</v>
      </c>
    </row>
    <row r="717" spans="1:11">
      <c r="A717" s="8">
        <v>1</v>
      </c>
      <c r="C717" s="9" t="s">
        <v>210</v>
      </c>
      <c r="E717" s="8">
        <v>1</v>
      </c>
      <c r="F717" s="10"/>
      <c r="G717" s="110"/>
      <c r="H717" s="156">
        <v>0</v>
      </c>
      <c r="I717" s="110"/>
      <c r="J717" s="110"/>
      <c r="K717" s="156">
        <v>0</v>
      </c>
    </row>
    <row r="718" spans="1:11">
      <c r="A718" s="8">
        <f t="shared" ref="A718:A735" si="3">(A717+1)</f>
        <v>2</v>
      </c>
      <c r="C718" s="10"/>
      <c r="E718" s="8">
        <f t="shared" ref="E718:E735" si="4">(E717+1)</f>
        <v>2</v>
      </c>
      <c r="F718" s="10"/>
      <c r="G718" s="11"/>
      <c r="H718" s="12"/>
      <c r="I718" s="10"/>
      <c r="J718" s="11"/>
      <c r="K718" s="12"/>
    </row>
    <row r="719" spans="1:11">
      <c r="A719" s="8">
        <f t="shared" si="3"/>
        <v>3</v>
      </c>
      <c r="C719" s="10"/>
      <c r="E719" s="8">
        <f t="shared" si="4"/>
        <v>3</v>
      </c>
      <c r="F719" s="10"/>
      <c r="G719" s="11"/>
      <c r="H719" s="12"/>
      <c r="I719" s="10"/>
      <c r="J719" s="11"/>
      <c r="K719" s="12"/>
    </row>
    <row r="720" spans="1:11">
      <c r="A720" s="8">
        <f t="shared" si="3"/>
        <v>4</v>
      </c>
      <c r="C720" s="10"/>
      <c r="E720" s="8">
        <f t="shared" si="4"/>
        <v>4</v>
      </c>
      <c r="F720" s="10"/>
      <c r="G720" s="11"/>
      <c r="H720" s="12"/>
      <c r="I720" s="10"/>
      <c r="J720" s="11"/>
      <c r="K720" s="12"/>
    </row>
    <row r="721" spans="1:11">
      <c r="A721" s="8">
        <f t="shared" si="3"/>
        <v>5</v>
      </c>
      <c r="C721" s="10"/>
      <c r="E721" s="8">
        <f t="shared" si="4"/>
        <v>5</v>
      </c>
      <c r="F721" s="10"/>
      <c r="G721" s="11"/>
      <c r="H721" s="12"/>
      <c r="I721" s="10"/>
      <c r="J721" s="11"/>
      <c r="K721" s="12"/>
    </row>
    <row r="722" spans="1:11">
      <c r="A722" s="8">
        <f t="shared" si="3"/>
        <v>6</v>
      </c>
      <c r="C722" s="10"/>
      <c r="E722" s="8">
        <f t="shared" si="4"/>
        <v>6</v>
      </c>
      <c r="F722" s="10"/>
      <c r="G722" s="11"/>
      <c r="H722" s="12"/>
      <c r="I722" s="10"/>
      <c r="J722" s="11"/>
      <c r="K722" s="12"/>
    </row>
    <row r="723" spans="1:11">
      <c r="A723" s="8">
        <f t="shared" si="3"/>
        <v>7</v>
      </c>
      <c r="C723" s="10"/>
      <c r="E723" s="8">
        <f t="shared" si="4"/>
        <v>7</v>
      </c>
      <c r="F723" s="10"/>
      <c r="G723" s="11"/>
      <c r="H723" s="12"/>
      <c r="I723" s="10"/>
      <c r="J723" s="11"/>
      <c r="K723" s="12"/>
    </row>
    <row r="724" spans="1:11">
      <c r="A724" s="8">
        <f t="shared" si="3"/>
        <v>8</v>
      </c>
      <c r="C724" s="10"/>
      <c r="E724" s="8">
        <f t="shared" si="4"/>
        <v>8</v>
      </c>
      <c r="F724" s="10"/>
      <c r="G724" s="11"/>
      <c r="H724" s="12"/>
      <c r="I724" s="10"/>
      <c r="J724" s="11"/>
      <c r="K724" s="12"/>
    </row>
    <row r="725" spans="1:11">
      <c r="A725" s="8">
        <f t="shared" si="3"/>
        <v>9</v>
      </c>
      <c r="C725" s="10"/>
      <c r="E725" s="8">
        <f t="shared" si="4"/>
        <v>9</v>
      </c>
      <c r="F725" s="10"/>
      <c r="G725" s="11"/>
      <c r="H725" s="12"/>
      <c r="I725" s="10"/>
      <c r="J725" s="11"/>
      <c r="K725" s="12"/>
    </row>
    <row r="726" spans="1:11">
      <c r="A726" s="8">
        <f t="shared" si="3"/>
        <v>10</v>
      </c>
      <c r="C726" s="10"/>
      <c r="E726" s="8">
        <f t="shared" si="4"/>
        <v>10</v>
      </c>
      <c r="F726" s="10"/>
      <c r="G726" s="11"/>
      <c r="H726" s="12"/>
      <c r="I726" s="10"/>
      <c r="J726" s="11"/>
      <c r="K726" s="12"/>
    </row>
    <row r="727" spans="1:11">
      <c r="A727" s="8">
        <f t="shared" si="3"/>
        <v>11</v>
      </c>
      <c r="C727" s="10"/>
      <c r="E727" s="8">
        <f t="shared" si="4"/>
        <v>11</v>
      </c>
      <c r="G727" s="11"/>
      <c r="H727" s="12"/>
      <c r="I727" s="10"/>
      <c r="J727" s="11"/>
      <c r="K727" s="12"/>
    </row>
    <row r="728" spans="1:11">
      <c r="A728" s="8">
        <f t="shared" si="3"/>
        <v>12</v>
      </c>
      <c r="C728" s="10"/>
      <c r="E728" s="8">
        <f t="shared" si="4"/>
        <v>12</v>
      </c>
      <c r="G728" s="11"/>
      <c r="H728" s="12"/>
      <c r="I728" s="10"/>
      <c r="J728" s="11"/>
      <c r="K728" s="12"/>
    </row>
    <row r="729" spans="1:11">
      <c r="A729" s="8">
        <f t="shared" si="3"/>
        <v>13</v>
      </c>
      <c r="C729" s="10"/>
      <c r="E729" s="8">
        <f t="shared" si="4"/>
        <v>13</v>
      </c>
      <c r="F729" s="10"/>
      <c r="G729" s="11"/>
      <c r="H729" s="12"/>
      <c r="I729" s="10"/>
      <c r="J729" s="11"/>
      <c r="K729" s="12"/>
    </row>
    <row r="730" spans="1:11">
      <c r="A730" s="8">
        <f t="shared" si="3"/>
        <v>14</v>
      </c>
      <c r="C730" s="10"/>
      <c r="E730" s="8">
        <f t="shared" si="4"/>
        <v>14</v>
      </c>
      <c r="F730" s="10"/>
      <c r="G730" s="11"/>
      <c r="H730" s="12"/>
      <c r="I730" s="10"/>
      <c r="J730" s="11"/>
      <c r="K730" s="12"/>
    </row>
    <row r="731" spans="1:11">
      <c r="A731" s="8">
        <f t="shared" si="3"/>
        <v>15</v>
      </c>
      <c r="C731" s="10"/>
      <c r="E731" s="8">
        <f t="shared" si="4"/>
        <v>15</v>
      </c>
      <c r="F731" s="10"/>
      <c r="G731" s="11"/>
      <c r="H731" s="12"/>
      <c r="I731" s="10"/>
      <c r="J731" s="11"/>
      <c r="K731" s="12"/>
    </row>
    <row r="732" spans="1:11">
      <c r="A732" s="8">
        <f t="shared" si="3"/>
        <v>16</v>
      </c>
      <c r="C732" s="10"/>
      <c r="E732" s="8">
        <f t="shared" si="4"/>
        <v>16</v>
      </c>
      <c r="F732" s="10"/>
      <c r="G732" s="11"/>
      <c r="H732" s="12"/>
      <c r="I732" s="10"/>
      <c r="J732" s="11"/>
      <c r="K732" s="12"/>
    </row>
    <row r="733" spans="1:11">
      <c r="A733" s="8">
        <f t="shared" si="3"/>
        <v>17</v>
      </c>
      <c r="C733" s="10"/>
      <c r="E733" s="8">
        <f t="shared" si="4"/>
        <v>17</v>
      </c>
      <c r="F733" s="10"/>
      <c r="G733" s="11"/>
      <c r="H733" s="12"/>
      <c r="I733" s="10"/>
      <c r="J733" s="11"/>
      <c r="K733" s="12"/>
    </row>
    <row r="734" spans="1:11">
      <c r="A734" s="8">
        <f t="shared" si="3"/>
        <v>18</v>
      </c>
      <c r="C734" s="10"/>
      <c r="E734" s="8">
        <f t="shared" si="4"/>
        <v>18</v>
      </c>
      <c r="F734" s="10"/>
      <c r="G734" s="11"/>
      <c r="H734" s="12"/>
      <c r="I734" s="10"/>
      <c r="J734" s="11"/>
      <c r="K734" s="12"/>
    </row>
    <row r="735" spans="1:11">
      <c r="A735" s="8">
        <f t="shared" si="3"/>
        <v>19</v>
      </c>
      <c r="C735" s="10"/>
      <c r="E735" s="8">
        <f t="shared" si="4"/>
        <v>19</v>
      </c>
      <c r="F735" s="10"/>
      <c r="G735" s="11"/>
      <c r="H735" s="12"/>
      <c r="I735" s="10"/>
      <c r="J735" s="11"/>
      <c r="K735" s="12"/>
    </row>
    <row r="736" spans="1:11">
      <c r="A736" s="8">
        <v>20</v>
      </c>
      <c r="E736" s="8">
        <v>20</v>
      </c>
      <c r="F736" s="70"/>
      <c r="G736" s="20"/>
      <c r="H736" s="21"/>
      <c r="I736" s="70"/>
      <c r="J736" s="20"/>
      <c r="K736" s="21"/>
    </row>
    <row r="737" spans="1:11">
      <c r="A737" s="8">
        <v>21</v>
      </c>
      <c r="E737" s="8">
        <v>21</v>
      </c>
      <c r="F737" s="70"/>
      <c r="G737" s="20"/>
      <c r="H737" s="40"/>
      <c r="I737" s="70"/>
      <c r="J737" s="20"/>
      <c r="K737" s="40"/>
    </row>
    <row r="738" spans="1:11">
      <c r="A738" s="8">
        <v>22</v>
      </c>
      <c r="E738" s="8">
        <v>22</v>
      </c>
      <c r="G738" s="14"/>
      <c r="H738" s="40"/>
      <c r="J738" s="14"/>
      <c r="K738" s="40"/>
    </row>
    <row r="739" spans="1:11">
      <c r="A739" s="8">
        <v>23</v>
      </c>
      <c r="D739" s="87"/>
      <c r="E739" s="8">
        <v>23</v>
      </c>
      <c r="H739" s="40"/>
      <c r="K739" s="40"/>
    </row>
    <row r="740" spans="1:11">
      <c r="A740" s="8">
        <v>24</v>
      </c>
      <c r="D740" s="87"/>
      <c r="E740" s="8">
        <v>24</v>
      </c>
      <c r="H740" s="40"/>
      <c r="K740" s="40"/>
    </row>
    <row r="741" spans="1:11">
      <c r="F741" s="70" t="s">
        <v>6</v>
      </c>
      <c r="G741" s="20" t="s">
        <v>6</v>
      </c>
      <c r="H741" s="21"/>
      <c r="I741" s="70"/>
      <c r="J741" s="20"/>
      <c r="K741" s="21"/>
    </row>
    <row r="742" spans="1:11">
      <c r="A742" s="8">
        <v>25</v>
      </c>
      <c r="C742" s="9" t="s">
        <v>211</v>
      </c>
      <c r="E742" s="8">
        <v>25</v>
      </c>
      <c r="G742" s="107"/>
      <c r="H742" s="108">
        <f>SUM(H717:H740)</f>
        <v>0</v>
      </c>
      <c r="I742" s="108"/>
      <c r="J742" s="107"/>
      <c r="K742" s="108">
        <f>SUM(K717:K740)</f>
        <v>0</v>
      </c>
    </row>
    <row r="743" spans="1:11">
      <c r="D743" s="87"/>
      <c r="F743" s="70" t="s">
        <v>6</v>
      </c>
      <c r="G743" s="20" t="s">
        <v>6</v>
      </c>
      <c r="H743" s="21"/>
      <c r="I743" s="70"/>
      <c r="J743" s="20"/>
      <c r="K743" s="21"/>
    </row>
    <row r="744" spans="1:11">
      <c r="F744" s="70"/>
      <c r="G744" s="20"/>
      <c r="H744" s="21"/>
      <c r="I744" s="70"/>
      <c r="J744" s="20"/>
      <c r="K744" s="21"/>
    </row>
    <row r="745" spans="1:11" ht="24.75" customHeight="1">
      <c r="C745" s="243" t="s">
        <v>236</v>
      </c>
      <c r="D745" s="243"/>
      <c r="E745" s="243"/>
      <c r="F745" s="243"/>
      <c r="G745" s="243"/>
      <c r="H745" s="243"/>
      <c r="I745" s="243"/>
      <c r="J745" s="243"/>
      <c r="K745" s="56"/>
    </row>
    <row r="746" spans="1:11" s="82" customFormat="1">
      <c r="A746" s="137"/>
      <c r="B746" s="137"/>
      <c r="C746" s="137"/>
      <c r="D746" s="137"/>
      <c r="E746" s="137"/>
      <c r="F746" s="137"/>
      <c r="G746" s="14"/>
      <c r="H746" s="40"/>
      <c r="I746" s="137"/>
      <c r="J746" s="14"/>
      <c r="K746" s="40"/>
    </row>
    <row r="747" spans="1:11">
      <c r="A747" s="9"/>
    </row>
    <row r="748" spans="1:11">
      <c r="A748" s="16" t="str">
        <f>$A$83</f>
        <v xml:space="preserve">Institution No.:  </v>
      </c>
      <c r="B748" s="36"/>
      <c r="C748" s="36"/>
      <c r="D748" s="36"/>
      <c r="E748" s="37"/>
      <c r="F748" s="36"/>
      <c r="G748" s="38"/>
      <c r="H748" s="39"/>
      <c r="I748" s="36"/>
      <c r="J748" s="38"/>
      <c r="K748" s="15" t="s">
        <v>212</v>
      </c>
    </row>
    <row r="749" spans="1:11" s="36" customFormat="1">
      <c r="A749" s="251" t="s">
        <v>213</v>
      </c>
      <c r="B749" s="251"/>
      <c r="C749" s="251"/>
      <c r="D749" s="251"/>
      <c r="E749" s="251"/>
      <c r="F749" s="251"/>
      <c r="G749" s="251"/>
      <c r="H749" s="251"/>
      <c r="I749" s="251"/>
      <c r="J749" s="251"/>
      <c r="K749" s="251"/>
    </row>
    <row r="750" spans="1:11" s="36" customFormat="1">
      <c r="A750" s="16" t="str">
        <f>$A$42</f>
        <v xml:space="preserve">NAME: </v>
      </c>
      <c r="B750" s="137"/>
      <c r="C750" s="137">
        <f>$D$20</f>
        <v>0</v>
      </c>
      <c r="D750" s="137"/>
      <c r="E750" s="137"/>
      <c r="F750" s="137"/>
      <c r="G750" s="80"/>
      <c r="H750" s="40"/>
      <c r="I750" s="137"/>
      <c r="J750" s="14"/>
      <c r="K750" s="18" t="str">
        <f>$K$3</f>
        <v>Date: October 10, 2016</v>
      </c>
    </row>
    <row r="751" spans="1:11">
      <c r="A751" s="19" t="s">
        <v>6</v>
      </c>
      <c r="B751" s="19" t="s">
        <v>6</v>
      </c>
      <c r="C751" s="19" t="s">
        <v>6</v>
      </c>
      <c r="D751" s="19" t="s">
        <v>6</v>
      </c>
      <c r="E751" s="19" t="s">
        <v>6</v>
      </c>
      <c r="F751" s="19" t="s">
        <v>6</v>
      </c>
      <c r="G751" s="20" t="s">
        <v>6</v>
      </c>
      <c r="H751" s="21" t="s">
        <v>6</v>
      </c>
      <c r="I751" s="19" t="s">
        <v>6</v>
      </c>
      <c r="J751" s="20" t="s">
        <v>6</v>
      </c>
      <c r="K751" s="21" t="s">
        <v>6</v>
      </c>
    </row>
    <row r="752" spans="1:11">
      <c r="A752" s="22" t="s">
        <v>7</v>
      </c>
      <c r="E752" s="22" t="s">
        <v>7</v>
      </c>
      <c r="F752" s="23"/>
      <c r="G752" s="24"/>
      <c r="H752" s="25" t="str">
        <f>H714</f>
        <v>2015-16</v>
      </c>
      <c r="I752" s="23"/>
      <c r="J752" s="24"/>
      <c r="K752" s="25">
        <f>K714</f>
        <v>0</v>
      </c>
    </row>
    <row r="753" spans="1:11">
      <c r="A753" s="22" t="s">
        <v>9</v>
      </c>
      <c r="C753" s="26" t="s">
        <v>51</v>
      </c>
      <c r="E753" s="22" t="s">
        <v>9</v>
      </c>
      <c r="F753" s="23"/>
      <c r="G753" s="24" t="s">
        <v>11</v>
      </c>
      <c r="H753" s="25" t="s">
        <v>12</v>
      </c>
      <c r="I753" s="23"/>
      <c r="J753" s="24" t="s">
        <v>11</v>
      </c>
      <c r="K753" s="25" t="s">
        <v>13</v>
      </c>
    </row>
    <row r="754" spans="1:11">
      <c r="A754" s="19" t="s">
        <v>6</v>
      </c>
      <c r="B754" s="19" t="s">
        <v>6</v>
      </c>
      <c r="C754" s="19" t="s">
        <v>6</v>
      </c>
      <c r="D754" s="19" t="s">
        <v>6</v>
      </c>
      <c r="E754" s="19" t="s">
        <v>6</v>
      </c>
      <c r="F754" s="19" t="s">
        <v>6</v>
      </c>
      <c r="G754" s="20" t="s">
        <v>6</v>
      </c>
      <c r="H754" s="21" t="s">
        <v>6</v>
      </c>
      <c r="I754" s="19" t="s">
        <v>6</v>
      </c>
      <c r="J754" s="20" t="s">
        <v>6</v>
      </c>
      <c r="K754" s="21" t="s">
        <v>6</v>
      </c>
    </row>
    <row r="755" spans="1:11">
      <c r="A755" s="117">
        <v>1</v>
      </c>
      <c r="B755" s="126"/>
      <c r="C755" s="118" t="s">
        <v>227</v>
      </c>
      <c r="D755" s="126"/>
      <c r="E755" s="117">
        <v>1</v>
      </c>
      <c r="F755" s="126"/>
      <c r="G755" s="127"/>
      <c r="H755" s="128"/>
      <c r="I755" s="126"/>
      <c r="J755" s="127"/>
      <c r="K755" s="128"/>
    </row>
    <row r="756" spans="1:11">
      <c r="A756" s="117">
        <v>2</v>
      </c>
      <c r="B756" s="126"/>
      <c r="C756" s="118" t="s">
        <v>227</v>
      </c>
      <c r="D756" s="126"/>
      <c r="E756" s="117">
        <v>2</v>
      </c>
      <c r="F756" s="126"/>
      <c r="G756" s="127"/>
      <c r="H756" s="128"/>
      <c r="I756" s="126"/>
      <c r="J756" s="127"/>
      <c r="K756" s="128"/>
    </row>
    <row r="757" spans="1:11">
      <c r="A757" s="117">
        <v>3</v>
      </c>
      <c r="B757" s="118"/>
      <c r="C757" s="118" t="s">
        <v>227</v>
      </c>
      <c r="D757" s="118"/>
      <c r="E757" s="117">
        <v>3</v>
      </c>
      <c r="F757" s="119"/>
      <c r="G757" s="129"/>
      <c r="H757" s="124"/>
      <c r="I757" s="124"/>
      <c r="J757" s="129"/>
      <c r="K757" s="124"/>
    </row>
    <row r="758" spans="1:11">
      <c r="A758" s="117">
        <v>4</v>
      </c>
      <c r="B758" s="118"/>
      <c r="C758" s="118" t="s">
        <v>227</v>
      </c>
      <c r="D758" s="118"/>
      <c r="E758" s="117">
        <v>4</v>
      </c>
      <c r="F758" s="119"/>
      <c r="G758" s="129"/>
      <c r="H758" s="124"/>
      <c r="I758" s="124"/>
      <c r="J758" s="129"/>
      <c r="K758" s="124"/>
    </row>
    <row r="759" spans="1:11">
      <c r="A759" s="117">
        <v>5</v>
      </c>
      <c r="B759" s="118"/>
      <c r="C759" s="118" t="s">
        <v>227</v>
      </c>
      <c r="D759" s="118"/>
      <c r="E759" s="118">
        <v>5</v>
      </c>
      <c r="F759" s="118"/>
      <c r="G759" s="130"/>
      <c r="H759" s="131"/>
      <c r="I759" s="118"/>
      <c r="J759" s="130"/>
      <c r="K759" s="131"/>
    </row>
    <row r="760" spans="1:11">
      <c r="A760" s="8">
        <v>6</v>
      </c>
      <c r="C760" s="9" t="s">
        <v>170</v>
      </c>
      <c r="E760" s="8">
        <v>6</v>
      </c>
      <c r="F760" s="10"/>
      <c r="G760" s="153"/>
      <c r="H760" s="153"/>
      <c r="I760" s="110"/>
      <c r="J760" s="153"/>
      <c r="K760" s="153"/>
    </row>
    <row r="761" spans="1:11">
      <c r="A761" s="8">
        <v>7</v>
      </c>
      <c r="C761" s="9" t="s">
        <v>171</v>
      </c>
      <c r="E761" s="8">
        <v>7</v>
      </c>
      <c r="F761" s="10"/>
      <c r="G761" s="109"/>
      <c r="H761" s="156"/>
      <c r="I761" s="110"/>
      <c r="J761" s="109"/>
      <c r="K761" s="156"/>
    </row>
    <row r="762" spans="1:11">
      <c r="A762" s="8">
        <v>8</v>
      </c>
      <c r="C762" s="9" t="s">
        <v>214</v>
      </c>
      <c r="E762" s="8">
        <v>8</v>
      </c>
      <c r="F762" s="10"/>
      <c r="G762" s="153"/>
      <c r="H762" s="156"/>
      <c r="I762" s="110"/>
      <c r="J762" s="153"/>
      <c r="K762" s="156"/>
    </row>
    <row r="763" spans="1:11">
      <c r="A763" s="8">
        <v>9</v>
      </c>
      <c r="C763" s="9" t="s">
        <v>185</v>
      </c>
      <c r="E763" s="8">
        <v>9</v>
      </c>
      <c r="F763" s="10"/>
      <c r="G763" s="109">
        <f>SUM(G760:G762)</f>
        <v>0</v>
      </c>
      <c r="H763" s="109">
        <f>SUM(H760:H762)</f>
        <v>0</v>
      </c>
      <c r="I763" s="109"/>
      <c r="J763" s="109">
        <f>SUM(J760:J762)</f>
        <v>0</v>
      </c>
      <c r="K763" s="109">
        <f>SUM(K760:K762)</f>
        <v>0</v>
      </c>
    </row>
    <row r="764" spans="1:11">
      <c r="A764" s="8">
        <v>10</v>
      </c>
      <c r="C764" s="9"/>
      <c r="E764" s="8">
        <v>10</v>
      </c>
      <c r="F764" s="10"/>
      <c r="G764" s="109"/>
      <c r="H764" s="110"/>
      <c r="I764" s="110"/>
      <c r="J764" s="109"/>
      <c r="K764" s="110"/>
    </row>
    <row r="765" spans="1:11">
      <c r="A765" s="8">
        <v>11</v>
      </c>
      <c r="C765" s="9" t="s">
        <v>174</v>
      </c>
      <c r="E765" s="8">
        <v>11</v>
      </c>
      <c r="F765" s="10"/>
      <c r="G765" s="153"/>
      <c r="H765" s="156"/>
      <c r="I765" s="110"/>
      <c r="J765" s="153"/>
      <c r="K765" s="156"/>
    </row>
    <row r="766" spans="1:11">
      <c r="A766" s="8">
        <v>12</v>
      </c>
      <c r="C766" s="9" t="s">
        <v>175</v>
      </c>
      <c r="E766" s="8">
        <v>12</v>
      </c>
      <c r="F766" s="10"/>
      <c r="G766" s="109"/>
      <c r="H766" s="156"/>
      <c r="I766" s="110"/>
      <c r="J766" s="109"/>
      <c r="K766" s="156"/>
    </row>
    <row r="767" spans="1:11">
      <c r="A767" s="8">
        <v>13</v>
      </c>
      <c r="C767" s="9" t="s">
        <v>186</v>
      </c>
      <c r="E767" s="8">
        <v>13</v>
      </c>
      <c r="F767" s="10"/>
      <c r="G767" s="109">
        <f>SUM(G765:G766)</f>
        <v>0</v>
      </c>
      <c r="H767" s="109">
        <f>SUM(H765:H766)</f>
        <v>0</v>
      </c>
      <c r="I767" s="107"/>
      <c r="J767" s="109">
        <f>SUM(J765:J766)</f>
        <v>0</v>
      </c>
      <c r="K767" s="109">
        <f>SUM(K765:K766)</f>
        <v>0</v>
      </c>
    </row>
    <row r="768" spans="1:11">
      <c r="A768" s="8">
        <v>14</v>
      </c>
      <c r="E768" s="8">
        <v>14</v>
      </c>
      <c r="F768" s="10"/>
      <c r="G768" s="111"/>
      <c r="H768" s="110"/>
      <c r="I768" s="108"/>
      <c r="J768" s="111"/>
      <c r="K768" s="110"/>
    </row>
    <row r="769" spans="1:16">
      <c r="A769" s="8">
        <v>15</v>
      </c>
      <c r="C769" s="9" t="s">
        <v>177</v>
      </c>
      <c r="E769" s="8">
        <v>15</v>
      </c>
      <c r="G769" s="112">
        <f>SUM(G763+G767)</f>
        <v>0</v>
      </c>
      <c r="H769" s="108">
        <f>SUM(H763+H767)</f>
        <v>0</v>
      </c>
      <c r="I769" s="108"/>
      <c r="J769" s="112">
        <f>SUM(J763+J767)</f>
        <v>0</v>
      </c>
      <c r="K769" s="108">
        <f>SUM(K763+K767)</f>
        <v>0</v>
      </c>
    </row>
    <row r="770" spans="1:16">
      <c r="A770" s="8">
        <v>16</v>
      </c>
      <c r="E770" s="8">
        <v>16</v>
      </c>
      <c r="G770" s="112"/>
      <c r="H770" s="108"/>
      <c r="I770" s="108"/>
      <c r="J770" s="112"/>
      <c r="K770" s="108"/>
      <c r="P770" s="137" t="s">
        <v>38</v>
      </c>
    </row>
    <row r="771" spans="1:16">
      <c r="A771" s="8">
        <v>17</v>
      </c>
      <c r="C771" s="9" t="s">
        <v>178</v>
      </c>
      <c r="E771" s="8">
        <v>17</v>
      </c>
      <c r="F771" s="10"/>
      <c r="G771" s="109"/>
      <c r="H771" s="156"/>
      <c r="I771" s="110"/>
      <c r="J771" s="109"/>
      <c r="K771" s="156"/>
    </row>
    <row r="772" spans="1:16">
      <c r="A772" s="8">
        <v>18</v>
      </c>
      <c r="E772" s="8">
        <v>18</v>
      </c>
      <c r="F772" s="10"/>
      <c r="G772" s="109"/>
      <c r="H772" s="110"/>
      <c r="I772" s="110"/>
      <c r="J772" s="109"/>
      <c r="K772" s="110"/>
    </row>
    <row r="773" spans="1:16">
      <c r="A773" s="8">
        <v>19</v>
      </c>
      <c r="C773" s="9" t="s">
        <v>179</v>
      </c>
      <c r="E773" s="8">
        <v>19</v>
      </c>
      <c r="F773" s="10"/>
      <c r="G773" s="109"/>
      <c r="H773" s="156"/>
      <c r="I773" s="110"/>
      <c r="J773" s="109"/>
      <c r="K773" s="156"/>
    </row>
    <row r="774" spans="1:16">
      <c r="A774" s="8">
        <v>20</v>
      </c>
      <c r="C774" s="81" t="s">
        <v>180</v>
      </c>
      <c r="E774" s="8">
        <v>20</v>
      </c>
      <c r="F774" s="10"/>
      <c r="G774" s="109"/>
      <c r="H774" s="156"/>
      <c r="I774" s="110"/>
      <c r="J774" s="109"/>
      <c r="K774" s="156"/>
    </row>
    <row r="775" spans="1:16">
      <c r="A775" s="8">
        <v>21</v>
      </c>
      <c r="C775" s="81"/>
      <c r="E775" s="8">
        <v>21</v>
      </c>
      <c r="F775" s="10"/>
      <c r="G775" s="109"/>
      <c r="H775" s="110"/>
      <c r="I775" s="110"/>
      <c r="J775" s="109"/>
      <c r="K775" s="110"/>
    </row>
    <row r="776" spans="1:16">
      <c r="A776" s="8">
        <v>22</v>
      </c>
      <c r="C776" s="9"/>
      <c r="E776" s="8">
        <v>22</v>
      </c>
      <c r="G776" s="109"/>
      <c r="H776" s="110"/>
      <c r="I776" s="110"/>
      <c r="J776" s="109"/>
      <c r="K776" s="110"/>
    </row>
    <row r="777" spans="1:16">
      <c r="A777" s="8">
        <v>23</v>
      </c>
      <c r="C777" s="9" t="s">
        <v>181</v>
      </c>
      <c r="E777" s="8">
        <v>23</v>
      </c>
      <c r="G777" s="109"/>
      <c r="H777" s="156"/>
      <c r="I777" s="110"/>
      <c r="J777" s="109"/>
      <c r="K777" s="156"/>
    </row>
    <row r="778" spans="1:16">
      <c r="A778" s="8">
        <v>24</v>
      </c>
      <c r="C778" s="9"/>
      <c r="E778" s="8">
        <v>24</v>
      </c>
      <c r="G778" s="109"/>
      <c r="H778" s="110"/>
      <c r="I778" s="110"/>
      <c r="J778" s="109"/>
      <c r="K778" s="110"/>
    </row>
    <row r="779" spans="1:16">
      <c r="A779" s="8"/>
      <c r="E779" s="8">
        <v>25</v>
      </c>
      <c r="F779" s="70" t="s">
        <v>6</v>
      </c>
      <c r="G779" s="83"/>
      <c r="H779" s="21"/>
      <c r="I779" s="70"/>
      <c r="J779" s="83"/>
      <c r="K779" s="21"/>
    </row>
    <row r="780" spans="1:16">
      <c r="A780" s="8">
        <v>25</v>
      </c>
      <c r="C780" s="9" t="s">
        <v>215</v>
      </c>
      <c r="E780" s="8"/>
      <c r="G780" s="108">
        <f>SUM(G769:G778)</f>
        <v>0</v>
      </c>
      <c r="H780" s="108">
        <f>SUM(H769:H778)</f>
        <v>0</v>
      </c>
      <c r="I780" s="113"/>
      <c r="J780" s="108">
        <f>SUM(J769:J778)</f>
        <v>0</v>
      </c>
      <c r="K780" s="108">
        <f>SUM(K769:K778)</f>
        <v>0</v>
      </c>
    </row>
    <row r="781" spans="1:16">
      <c r="F781" s="70" t="s">
        <v>6</v>
      </c>
      <c r="G781" s="20"/>
      <c r="H781" s="21"/>
      <c r="I781" s="70"/>
      <c r="J781" s="20"/>
      <c r="K781" s="21"/>
    </row>
    <row r="782" spans="1:16">
      <c r="A782" s="9"/>
      <c r="C782" s="137" t="s">
        <v>49</v>
      </c>
    </row>
    <row r="784" spans="1:16">
      <c r="A784" s="9"/>
      <c r="H784" s="40"/>
      <c r="K784" s="40"/>
    </row>
    <row r="785" spans="1:11">
      <c r="A785" s="16" t="str">
        <f>$A$83</f>
        <v xml:space="preserve">Institution No.:  </v>
      </c>
      <c r="B785" s="36"/>
      <c r="C785" s="36"/>
      <c r="D785" s="36"/>
      <c r="E785" s="37"/>
      <c r="F785" s="36"/>
      <c r="G785" s="38"/>
      <c r="H785" s="39"/>
      <c r="I785" s="36"/>
      <c r="J785" s="38"/>
      <c r="K785" s="15" t="s">
        <v>216</v>
      </c>
    </row>
    <row r="786" spans="1:11">
      <c r="A786" s="254" t="s">
        <v>217</v>
      </c>
      <c r="B786" s="254"/>
      <c r="C786" s="254"/>
      <c r="D786" s="254"/>
      <c r="E786" s="254"/>
      <c r="F786" s="254"/>
      <c r="G786" s="254"/>
      <c r="H786" s="254"/>
      <c r="I786" s="254"/>
      <c r="J786" s="254"/>
      <c r="K786" s="254"/>
    </row>
    <row r="787" spans="1:11">
      <c r="A787" s="16" t="str">
        <f>$A$42</f>
        <v xml:space="preserve">NAME: </v>
      </c>
      <c r="C787" s="137">
        <f>$D$20</f>
        <v>0</v>
      </c>
      <c r="H787" s="88"/>
      <c r="J787" s="14"/>
      <c r="K787" s="18" t="str">
        <f>$K$3</f>
        <v>Date: October 10, 2016</v>
      </c>
    </row>
    <row r="788" spans="1:11">
      <c r="A788" s="19" t="s">
        <v>6</v>
      </c>
      <c r="B788" s="19" t="s">
        <v>6</v>
      </c>
      <c r="C788" s="19" t="s">
        <v>6</v>
      </c>
      <c r="D788" s="19" t="s">
        <v>6</v>
      </c>
      <c r="E788" s="19" t="s">
        <v>6</v>
      </c>
      <c r="F788" s="19" t="s">
        <v>6</v>
      </c>
      <c r="G788" s="20" t="s">
        <v>6</v>
      </c>
      <c r="H788" s="21" t="s">
        <v>6</v>
      </c>
      <c r="I788" s="19" t="s">
        <v>6</v>
      </c>
      <c r="J788" s="20" t="s">
        <v>6</v>
      </c>
      <c r="K788" s="21" t="s">
        <v>6</v>
      </c>
    </row>
    <row r="789" spans="1:11">
      <c r="A789" s="22" t="s">
        <v>7</v>
      </c>
      <c r="E789" s="22" t="s">
        <v>7</v>
      </c>
      <c r="F789" s="23"/>
      <c r="G789" s="24"/>
      <c r="H789" s="25" t="str">
        <f>+H752</f>
        <v>2015-16</v>
      </c>
      <c r="I789" s="23"/>
      <c r="J789" s="24"/>
      <c r="K789" s="25">
        <f>+K752</f>
        <v>0</v>
      </c>
    </row>
    <row r="790" spans="1:11">
      <c r="A790" s="22" t="s">
        <v>9</v>
      </c>
      <c r="C790" s="26" t="s">
        <v>51</v>
      </c>
      <c r="E790" s="22" t="s">
        <v>9</v>
      </c>
      <c r="F790" s="23"/>
      <c r="G790" s="24"/>
      <c r="H790" s="25" t="s">
        <v>12</v>
      </c>
      <c r="I790" s="23"/>
      <c r="J790" s="24"/>
      <c r="K790" s="25" t="s">
        <v>13</v>
      </c>
    </row>
    <row r="791" spans="1:11">
      <c r="A791" s="19" t="s">
        <v>6</v>
      </c>
      <c r="B791" s="19" t="s">
        <v>6</v>
      </c>
      <c r="C791" s="19" t="s">
        <v>6</v>
      </c>
      <c r="D791" s="19" t="s">
        <v>6</v>
      </c>
      <c r="E791" s="19" t="s">
        <v>6</v>
      </c>
      <c r="F791" s="19" t="s">
        <v>6</v>
      </c>
      <c r="G791" s="20" t="s">
        <v>6</v>
      </c>
      <c r="H791" s="21" t="s">
        <v>6</v>
      </c>
      <c r="I791" s="19" t="s">
        <v>6</v>
      </c>
      <c r="J791" s="20" t="s">
        <v>6</v>
      </c>
      <c r="K791" s="21" t="s">
        <v>6</v>
      </c>
    </row>
    <row r="792" spans="1:11">
      <c r="A792" s="73">
        <v>1</v>
      </c>
      <c r="C792" s="137" t="s">
        <v>218</v>
      </c>
      <c r="E792" s="73">
        <v>1</v>
      </c>
      <c r="F792" s="10"/>
      <c r="G792" s="110"/>
      <c r="H792" s="156"/>
      <c r="I792" s="110"/>
      <c r="J792" s="110"/>
      <c r="K792" s="156"/>
    </row>
    <row r="793" spans="1:11">
      <c r="A793" s="73">
        <v>2</v>
      </c>
      <c r="E793" s="73">
        <v>2</v>
      </c>
      <c r="F793" s="10"/>
      <c r="G793" s="110"/>
      <c r="H793" s="110"/>
      <c r="I793" s="110"/>
      <c r="J793" s="110"/>
      <c r="K793" s="110"/>
    </row>
    <row r="794" spans="1:11">
      <c r="A794" s="73">
        <v>3</v>
      </c>
      <c r="C794" s="10"/>
      <c r="E794" s="73">
        <v>3</v>
      </c>
      <c r="F794" s="10"/>
      <c r="G794" s="110"/>
      <c r="H794" s="110"/>
      <c r="I794" s="110"/>
      <c r="J794" s="110"/>
      <c r="K794" s="110"/>
    </row>
    <row r="795" spans="1:11">
      <c r="A795" s="73">
        <v>4</v>
      </c>
      <c r="C795" s="10"/>
      <c r="E795" s="73">
        <v>4</v>
      </c>
      <c r="F795" s="10"/>
      <c r="G795" s="110"/>
      <c r="H795" s="110"/>
      <c r="I795" s="110"/>
      <c r="J795" s="110"/>
      <c r="K795" s="110"/>
    </row>
    <row r="796" spans="1:11">
      <c r="A796" s="73">
        <v>5</v>
      </c>
      <c r="C796" s="9"/>
      <c r="E796" s="73">
        <v>5</v>
      </c>
      <c r="F796" s="10"/>
      <c r="G796" s="110"/>
      <c r="H796" s="110"/>
      <c r="I796" s="110"/>
      <c r="J796" s="110"/>
      <c r="K796" s="110"/>
    </row>
    <row r="797" spans="1:11">
      <c r="A797" s="73">
        <v>6</v>
      </c>
      <c r="C797" s="10"/>
      <c r="E797" s="73">
        <v>6</v>
      </c>
      <c r="F797" s="10"/>
      <c r="G797" s="110"/>
      <c r="H797" s="110"/>
      <c r="I797" s="110"/>
      <c r="J797" s="110"/>
      <c r="K797" s="110"/>
    </row>
    <row r="798" spans="1:11">
      <c r="A798" s="73">
        <v>7</v>
      </c>
      <c r="C798" s="10"/>
      <c r="E798" s="73">
        <v>7</v>
      </c>
      <c r="F798" s="10"/>
      <c r="G798" s="110"/>
      <c r="H798" s="110"/>
      <c r="I798" s="110"/>
      <c r="J798" s="110"/>
      <c r="K798" s="110"/>
    </row>
    <row r="799" spans="1:11">
      <c r="A799" s="73">
        <v>8</v>
      </c>
      <c r="E799" s="73">
        <v>8</v>
      </c>
      <c r="F799" s="10"/>
      <c r="G799" s="110"/>
      <c r="H799" s="110"/>
      <c r="I799" s="110"/>
      <c r="J799" s="110"/>
      <c r="K799" s="110"/>
    </row>
    <row r="800" spans="1:11">
      <c r="A800" s="73">
        <v>9</v>
      </c>
      <c r="E800" s="73">
        <v>9</v>
      </c>
      <c r="F800" s="10"/>
      <c r="G800" s="110"/>
      <c r="H800" s="110"/>
      <c r="I800" s="110"/>
      <c r="J800" s="110"/>
      <c r="K800" s="110"/>
    </row>
    <row r="801" spans="1:11">
      <c r="A801" s="76"/>
      <c r="E801" s="76"/>
      <c r="F801" s="70" t="s">
        <v>6</v>
      </c>
      <c r="G801" s="86" t="s">
        <v>6</v>
      </c>
      <c r="H801" s="86"/>
      <c r="I801" s="86"/>
      <c r="J801" s="86"/>
      <c r="K801" s="86"/>
    </row>
    <row r="802" spans="1:11">
      <c r="A802" s="73">
        <v>10</v>
      </c>
      <c r="C802" s="137" t="s">
        <v>219</v>
      </c>
      <c r="E802" s="73">
        <v>10</v>
      </c>
      <c r="G802" s="107"/>
      <c r="H802" s="110">
        <f>SUM(H792:H800)</f>
        <v>0</v>
      </c>
      <c r="I802" s="108"/>
      <c r="J802" s="107"/>
      <c r="K802" s="110">
        <f>SUM(K792:K800)</f>
        <v>0</v>
      </c>
    </row>
    <row r="803" spans="1:11">
      <c r="A803" s="73"/>
      <c r="E803" s="73"/>
      <c r="F803" s="70" t="s">
        <v>6</v>
      </c>
      <c r="G803" s="86" t="s">
        <v>6</v>
      </c>
      <c r="H803" s="86"/>
      <c r="I803" s="86"/>
      <c r="J803" s="86"/>
      <c r="K803" s="86"/>
    </row>
    <row r="804" spans="1:11">
      <c r="A804" s="73">
        <v>11</v>
      </c>
      <c r="C804" s="10"/>
      <c r="E804" s="73">
        <v>11</v>
      </c>
      <c r="F804" s="10"/>
      <c r="G804" s="110"/>
      <c r="H804" s="110"/>
      <c r="I804" s="110"/>
      <c r="J804" s="110"/>
      <c r="K804" s="110"/>
    </row>
    <row r="805" spans="1:11">
      <c r="A805" s="73">
        <v>12</v>
      </c>
      <c r="C805" s="9" t="s">
        <v>220</v>
      </c>
      <c r="E805" s="73">
        <v>12</v>
      </c>
      <c r="F805" s="10"/>
      <c r="G805" s="110"/>
      <c r="H805" s="156">
        <v>13640976</v>
      </c>
      <c r="I805" s="110"/>
      <c r="J805" s="110"/>
      <c r="K805" s="156">
        <v>14279128</v>
      </c>
    </row>
    <row r="806" spans="1:11">
      <c r="A806" s="73">
        <v>13</v>
      </c>
      <c r="C806" s="10" t="s">
        <v>221</v>
      </c>
      <c r="E806" s="73">
        <v>13</v>
      </c>
      <c r="F806" s="10"/>
      <c r="G806" s="110"/>
      <c r="H806" s="156"/>
      <c r="I806" s="110"/>
      <c r="J806" s="110"/>
      <c r="K806" s="156"/>
    </row>
    <row r="807" spans="1:11">
      <c r="A807" s="73">
        <v>14</v>
      </c>
      <c r="C807" s="137" t="s">
        <v>262</v>
      </c>
      <c r="E807" s="73">
        <v>14</v>
      </c>
      <c r="F807" s="10"/>
      <c r="G807" s="110"/>
      <c r="H807" s="110">
        <v>447518</v>
      </c>
      <c r="I807" s="110"/>
      <c r="J807" s="110"/>
      <c r="K807" s="110">
        <v>275400</v>
      </c>
    </row>
    <row r="808" spans="1:11">
      <c r="A808" s="73">
        <v>15</v>
      </c>
      <c r="E808" s="73">
        <v>15</v>
      </c>
      <c r="F808" s="10"/>
      <c r="G808" s="110"/>
      <c r="H808" s="110"/>
      <c r="I808" s="110"/>
      <c r="J808" s="110"/>
      <c r="K808" s="110"/>
    </row>
    <row r="809" spans="1:11">
      <c r="A809" s="73">
        <v>16</v>
      </c>
      <c r="E809" s="73">
        <v>16</v>
      </c>
      <c r="F809" s="10"/>
      <c r="G809" s="110"/>
      <c r="H809" s="110"/>
      <c r="I809" s="110"/>
      <c r="J809" s="110"/>
      <c r="K809" s="110"/>
    </row>
    <row r="810" spans="1:11">
      <c r="A810" s="73">
        <v>17</v>
      </c>
      <c r="C810" s="74"/>
      <c r="D810" s="75"/>
      <c r="E810" s="73">
        <v>17</v>
      </c>
      <c r="F810" s="10"/>
      <c r="G810" s="110"/>
      <c r="H810" s="110"/>
      <c r="I810" s="110"/>
      <c r="J810" s="110"/>
      <c r="K810" s="110"/>
    </row>
    <row r="811" spans="1:11">
      <c r="A811" s="73">
        <v>18</v>
      </c>
      <c r="C811" s="75"/>
      <c r="D811" s="75"/>
      <c r="E811" s="73">
        <v>18</v>
      </c>
      <c r="F811" s="10"/>
      <c r="G811" s="110"/>
      <c r="H811" s="110"/>
      <c r="I811" s="110"/>
      <c r="J811" s="110"/>
      <c r="K811" s="110"/>
    </row>
    <row r="812" spans="1:11">
      <c r="A812" s="73"/>
      <c r="C812" s="89"/>
      <c r="D812" s="75"/>
      <c r="E812" s="73"/>
      <c r="F812" s="70" t="s">
        <v>6</v>
      </c>
      <c r="G812" s="20" t="s">
        <v>6</v>
      </c>
      <c r="H812" s="21"/>
      <c r="I812" s="70"/>
      <c r="J812" s="20"/>
      <c r="K812" s="21"/>
    </row>
    <row r="813" spans="1:11">
      <c r="A813" s="73">
        <v>19</v>
      </c>
      <c r="C813" s="137" t="s">
        <v>222</v>
      </c>
      <c r="D813" s="75"/>
      <c r="E813" s="73">
        <v>19</v>
      </c>
      <c r="G813" s="108"/>
      <c r="H813" s="108">
        <f>SUM(H804:H811)</f>
        <v>14088494</v>
      </c>
      <c r="I813" s="110"/>
      <c r="J813" s="110"/>
      <c r="K813" s="108">
        <f>SUM(K804:K811)</f>
        <v>14554528</v>
      </c>
    </row>
    <row r="814" spans="1:11">
      <c r="A814" s="73"/>
      <c r="C814" s="89"/>
      <c r="D814" s="75"/>
      <c r="E814" s="73"/>
      <c r="F814" s="70" t="s">
        <v>6</v>
      </c>
      <c r="G814" s="20" t="s">
        <v>6</v>
      </c>
      <c r="H814" s="21"/>
      <c r="I814" s="70"/>
      <c r="J814" s="20"/>
      <c r="K814" s="21"/>
    </row>
    <row r="815" spans="1:11">
      <c r="A815" s="73"/>
      <c r="C815" s="75"/>
      <c r="D815" s="75"/>
      <c r="E815" s="73"/>
      <c r="H815" s="12"/>
    </row>
    <row r="816" spans="1:11">
      <c r="A816" s="73">
        <v>20</v>
      </c>
      <c r="C816" s="9" t="s">
        <v>223</v>
      </c>
      <c r="E816" s="73">
        <v>20</v>
      </c>
      <c r="G816" s="107"/>
      <c r="H816" s="108">
        <f>SUM(H802,H813)</f>
        <v>14088494</v>
      </c>
      <c r="I816" s="108"/>
      <c r="J816" s="107"/>
      <c r="K816" s="108">
        <f>SUM(K802,K813)</f>
        <v>14554528</v>
      </c>
    </row>
    <row r="817" spans="3:11">
      <c r="C817" s="31" t="s">
        <v>224</v>
      </c>
      <c r="E817" s="35"/>
      <c r="F817" s="70" t="s">
        <v>6</v>
      </c>
      <c r="G817" s="20" t="s">
        <v>6</v>
      </c>
      <c r="H817" s="21"/>
      <c r="I817" s="70"/>
      <c r="J817" s="20"/>
      <c r="K817" s="21"/>
    </row>
    <row r="818" spans="3:11">
      <c r="C818" s="9" t="s">
        <v>38</v>
      </c>
    </row>
    <row r="819" spans="3:11">
      <c r="D819" s="9"/>
      <c r="G819" s="14"/>
      <c r="H819" s="40"/>
      <c r="I819" s="61"/>
      <c r="J819" s="14"/>
      <c r="K819" s="40"/>
    </row>
    <row r="820" spans="3:11">
      <c r="D820" s="9"/>
      <c r="G820" s="14"/>
      <c r="H820" s="40"/>
      <c r="I820" s="61"/>
      <c r="J820" s="14"/>
      <c r="K820" s="40"/>
    </row>
    <row r="821" spans="3:11">
      <c r="D821" s="9"/>
      <c r="G821" s="14"/>
      <c r="H821" s="40"/>
      <c r="I821" s="61"/>
      <c r="J821" s="14"/>
      <c r="K821" s="40"/>
    </row>
    <row r="822" spans="3:11">
      <c r="D822" s="9"/>
      <c r="G822" s="14"/>
      <c r="H822" s="40"/>
      <c r="I822" s="61"/>
      <c r="J822" s="14"/>
      <c r="K822" s="40"/>
    </row>
    <row r="823" spans="3:11">
      <c r="D823" s="9"/>
      <c r="G823" s="14"/>
      <c r="H823" s="40"/>
      <c r="I823" s="61"/>
      <c r="J823" s="14"/>
      <c r="K823" s="40"/>
    </row>
    <row r="824" spans="3:11">
      <c r="D824" s="9"/>
      <c r="G824" s="14"/>
      <c r="H824" s="40"/>
      <c r="I824" s="61"/>
      <c r="J824" s="14"/>
      <c r="K824" s="40"/>
    </row>
    <row r="825" spans="3:11">
      <c r="D825" s="9"/>
      <c r="G825" s="14"/>
      <c r="H825" s="40"/>
      <c r="I825" s="61"/>
      <c r="J825" s="14"/>
      <c r="K825" s="40"/>
    </row>
    <row r="826" spans="3:11">
      <c r="D826" s="9"/>
      <c r="G826" s="14"/>
      <c r="H826" s="40"/>
      <c r="I826" s="61"/>
      <c r="J826" s="14"/>
      <c r="K826" s="40"/>
    </row>
    <row r="827" spans="3:11">
      <c r="D827" s="9"/>
      <c r="G827" s="14"/>
      <c r="H827" s="40"/>
      <c r="I827" s="61"/>
      <c r="J827" s="14"/>
      <c r="K827" s="40"/>
    </row>
    <row r="828" spans="3:11">
      <c r="D828" s="9"/>
      <c r="G828" s="14"/>
      <c r="H828" s="40"/>
      <c r="I828" s="61"/>
      <c r="J828" s="14"/>
      <c r="K828" s="40"/>
    </row>
    <row r="829" spans="3:11">
      <c r="D829" s="9"/>
      <c r="G829" s="14"/>
      <c r="H829" s="40"/>
      <c r="I829" s="61"/>
      <c r="J829" s="14"/>
      <c r="K829" s="40"/>
    </row>
    <row r="830" spans="3:11">
      <c r="D830" s="9"/>
      <c r="G830" s="14"/>
      <c r="H830" s="40"/>
      <c r="I830" s="61"/>
      <c r="J830" s="14"/>
      <c r="K830" s="40"/>
    </row>
    <row r="831" spans="3:11">
      <c r="D831" s="9"/>
      <c r="G831" s="14"/>
      <c r="H831" s="40"/>
      <c r="I831" s="61"/>
      <c r="J831" s="14"/>
      <c r="K831" s="40"/>
    </row>
    <row r="832" spans="3:11">
      <c r="D832" s="9"/>
      <c r="G832" s="14"/>
      <c r="H832" s="40"/>
      <c r="I832" s="61"/>
      <c r="J832" s="14"/>
      <c r="K832" s="40"/>
    </row>
    <row r="833" spans="4:11">
      <c r="D833" s="9"/>
      <c r="G833" s="14"/>
      <c r="H833" s="40"/>
      <c r="I833" s="61"/>
      <c r="J833" s="14"/>
      <c r="K833" s="40"/>
    </row>
    <row r="834" spans="4:11">
      <c r="D834" s="9"/>
      <c r="G834" s="14"/>
      <c r="H834" s="40"/>
      <c r="I834" s="61"/>
      <c r="J834" s="14"/>
      <c r="K834" s="40"/>
    </row>
    <row r="835" spans="4:11">
      <c r="D835" s="9"/>
      <c r="G835" s="14"/>
      <c r="H835" s="40"/>
      <c r="I835" s="61"/>
      <c r="J835" s="14"/>
      <c r="K835" s="40"/>
    </row>
    <row r="836" spans="4:11">
      <c r="D836" s="9"/>
      <c r="G836" s="14"/>
      <c r="H836" s="40"/>
      <c r="I836" s="61"/>
      <c r="J836" s="14"/>
      <c r="K836" s="40"/>
    </row>
    <row r="837" spans="4:11">
      <c r="D837" s="9"/>
      <c r="G837" s="14"/>
      <c r="H837" s="40"/>
      <c r="I837" s="61"/>
      <c r="J837" s="14"/>
      <c r="K837" s="40"/>
    </row>
    <row r="838" spans="4:11">
      <c r="D838" s="9"/>
      <c r="G838" s="14"/>
      <c r="H838" s="40"/>
      <c r="I838" s="61"/>
      <c r="J838" s="14"/>
      <c r="K838" s="40"/>
    </row>
    <row r="839" spans="4:11">
      <c r="D839" s="9"/>
      <c r="G839" s="14"/>
      <c r="H839" s="40"/>
      <c r="I839" s="61"/>
      <c r="J839" s="14"/>
      <c r="K839" s="40"/>
    </row>
    <row r="840" spans="4:11">
      <c r="D840" s="9"/>
      <c r="G840" s="14"/>
      <c r="H840" s="40"/>
      <c r="I840" s="61"/>
      <c r="J840" s="14"/>
      <c r="K840" s="40"/>
    </row>
    <row r="841" spans="4:11">
      <c r="D841" s="9"/>
      <c r="G841" s="14"/>
      <c r="H841" s="40"/>
      <c r="I841" s="61"/>
      <c r="J841" s="14"/>
      <c r="K841" s="40"/>
    </row>
    <row r="842" spans="4:11">
      <c r="D842" s="9"/>
      <c r="G842" s="14"/>
      <c r="H842" s="40"/>
      <c r="I842" s="61"/>
      <c r="J842" s="14"/>
      <c r="K842" s="40"/>
    </row>
    <row r="843" spans="4:11">
      <c r="D843" s="9"/>
      <c r="G843" s="14"/>
      <c r="H843" s="40"/>
      <c r="I843" s="61"/>
      <c r="J843" s="14"/>
      <c r="K843" s="40"/>
    </row>
    <row r="882" spans="4:11">
      <c r="D882" s="23"/>
      <c r="F882" s="35"/>
      <c r="G882" s="14"/>
      <c r="H882" s="40"/>
      <c r="J882" s="14"/>
      <c r="K882" s="40"/>
    </row>
  </sheetData>
  <mergeCells count="28">
    <mergeCell ref="A711:K711"/>
    <mergeCell ref="C745:J745"/>
    <mergeCell ref="A749:K749"/>
    <mergeCell ref="A786:K786"/>
    <mergeCell ref="A489:K489"/>
    <mergeCell ref="A526:K526"/>
    <mergeCell ref="A563:K563"/>
    <mergeCell ref="A600:K600"/>
    <mergeCell ref="A637:K637"/>
    <mergeCell ref="A674:K674"/>
    <mergeCell ref="A450:K450"/>
    <mergeCell ref="C79:J79"/>
    <mergeCell ref="A84:K84"/>
    <mergeCell ref="C121:J121"/>
    <mergeCell ref="A128:K128"/>
    <mergeCell ref="C135:D135"/>
    <mergeCell ref="C139:D139"/>
    <mergeCell ref="A175:K175"/>
    <mergeCell ref="C213:I213"/>
    <mergeCell ref="B227:K227"/>
    <mergeCell ref="C321:J321"/>
    <mergeCell ref="A412:K412"/>
    <mergeCell ref="A41:K41"/>
    <mergeCell ref="A5:K5"/>
    <mergeCell ref="A8:K8"/>
    <mergeCell ref="A9:K9"/>
    <mergeCell ref="A20:C20"/>
    <mergeCell ref="A36:K36"/>
  </mergeCells>
  <printOptions horizontalCentered="1"/>
  <pageMargins left="0.17" right="0.17" top="0.47" bottom="0.53" header="0.5" footer="0.24"/>
  <pageSetup scale="70" fitToHeight="47" orientation="landscape" r:id="rId1"/>
  <headerFooter alignWithMargins="0"/>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91" transitionEvaluation="1"/>
  <dimension ref="A2:HW882"/>
  <sheetViews>
    <sheetView showGridLines="0" topLeftCell="A91" zoomScale="80" zoomScaleNormal="80" zoomScaleSheetLayoutView="90" workbookViewId="0">
      <selection activeCell="H120" sqref="H120"/>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7" style="3" customWidth="1"/>
    <col min="12" max="233" width="9.625" style="137"/>
    <col min="234" max="234" width="4.625" style="137" customWidth="1"/>
    <col min="235" max="235" width="1.875" style="137" customWidth="1"/>
    <col min="236" max="236" width="30.625" style="137" customWidth="1"/>
    <col min="237" max="237" width="28.625" style="137" customWidth="1"/>
    <col min="238" max="238" width="8.125" style="137" customWidth="1"/>
    <col min="239" max="239" width="7.5" style="137" customWidth="1"/>
    <col min="240" max="241" width="14.875" style="137" customWidth="1"/>
    <col min="242" max="242" width="6.625" style="137" customWidth="1"/>
    <col min="243" max="243" width="13.25" style="137" customWidth="1"/>
    <col min="244" max="244" width="17" style="137" customWidth="1"/>
    <col min="245" max="489" width="9.625" style="137"/>
    <col min="490" max="490" width="4.625" style="137" customWidth="1"/>
    <col min="491" max="491" width="1.875" style="137" customWidth="1"/>
    <col min="492" max="492" width="30.625" style="137" customWidth="1"/>
    <col min="493" max="493" width="28.625" style="137" customWidth="1"/>
    <col min="494" max="494" width="8.125" style="137" customWidth="1"/>
    <col min="495" max="495" width="7.5" style="137" customWidth="1"/>
    <col min="496" max="497" width="14.875" style="137" customWidth="1"/>
    <col min="498" max="498" width="6.625" style="137" customWidth="1"/>
    <col min="499" max="499" width="13.25" style="137" customWidth="1"/>
    <col min="500" max="500" width="17" style="137" customWidth="1"/>
    <col min="501" max="745" width="9.625" style="137"/>
    <col min="746" max="746" width="4.625" style="137" customWidth="1"/>
    <col min="747" max="747" width="1.875" style="137" customWidth="1"/>
    <col min="748" max="748" width="30.625" style="137" customWidth="1"/>
    <col min="749" max="749" width="28.625" style="137" customWidth="1"/>
    <col min="750" max="750" width="8.125" style="137" customWidth="1"/>
    <col min="751" max="751" width="7.5" style="137" customWidth="1"/>
    <col min="752" max="753" width="14.875" style="137" customWidth="1"/>
    <col min="754" max="754" width="6.625" style="137" customWidth="1"/>
    <col min="755" max="755" width="13.25" style="137" customWidth="1"/>
    <col min="756" max="756" width="17" style="137" customWidth="1"/>
    <col min="757" max="1001" width="9.625" style="137"/>
    <col min="1002" max="1002" width="4.625" style="137" customWidth="1"/>
    <col min="1003" max="1003" width="1.875" style="137" customWidth="1"/>
    <col min="1004" max="1004" width="30.625" style="137" customWidth="1"/>
    <col min="1005" max="1005" width="28.625" style="137" customWidth="1"/>
    <col min="1006" max="1006" width="8.125" style="137" customWidth="1"/>
    <col min="1007" max="1007" width="7.5" style="137" customWidth="1"/>
    <col min="1008" max="1009" width="14.875" style="137" customWidth="1"/>
    <col min="1010" max="1010" width="6.625" style="137" customWidth="1"/>
    <col min="1011" max="1011" width="13.25" style="137" customWidth="1"/>
    <col min="1012" max="1012" width="17" style="137" customWidth="1"/>
    <col min="1013" max="1257" width="9.625" style="137"/>
    <col min="1258" max="1258" width="4.625" style="137" customWidth="1"/>
    <col min="1259" max="1259" width="1.875" style="137" customWidth="1"/>
    <col min="1260" max="1260" width="30.625" style="137" customWidth="1"/>
    <col min="1261" max="1261" width="28.625" style="137" customWidth="1"/>
    <col min="1262" max="1262" width="8.125" style="137" customWidth="1"/>
    <col min="1263" max="1263" width="7.5" style="137" customWidth="1"/>
    <col min="1264" max="1265" width="14.875" style="137" customWidth="1"/>
    <col min="1266" max="1266" width="6.625" style="137" customWidth="1"/>
    <col min="1267" max="1267" width="13.25" style="137" customWidth="1"/>
    <col min="1268" max="1268" width="17" style="137" customWidth="1"/>
    <col min="1269" max="1513" width="9.625" style="137"/>
    <col min="1514" max="1514" width="4.625" style="137" customWidth="1"/>
    <col min="1515" max="1515" width="1.875" style="137" customWidth="1"/>
    <col min="1516" max="1516" width="30.625" style="137" customWidth="1"/>
    <col min="1517" max="1517" width="28.625" style="137" customWidth="1"/>
    <col min="1518" max="1518" width="8.125" style="137" customWidth="1"/>
    <col min="1519" max="1519" width="7.5" style="137" customWidth="1"/>
    <col min="1520" max="1521" width="14.875" style="137" customWidth="1"/>
    <col min="1522" max="1522" width="6.625" style="137" customWidth="1"/>
    <col min="1523" max="1523" width="13.25" style="137" customWidth="1"/>
    <col min="1524" max="1524" width="17" style="137" customWidth="1"/>
    <col min="1525" max="1769" width="9.625" style="137"/>
    <col min="1770" max="1770" width="4.625" style="137" customWidth="1"/>
    <col min="1771" max="1771" width="1.875" style="137" customWidth="1"/>
    <col min="1772" max="1772" width="30.625" style="137" customWidth="1"/>
    <col min="1773" max="1773" width="28.625" style="137" customWidth="1"/>
    <col min="1774" max="1774" width="8.125" style="137" customWidth="1"/>
    <col min="1775" max="1775" width="7.5" style="137" customWidth="1"/>
    <col min="1776" max="1777" width="14.875" style="137" customWidth="1"/>
    <col min="1778" max="1778" width="6.625" style="137" customWidth="1"/>
    <col min="1779" max="1779" width="13.25" style="137" customWidth="1"/>
    <col min="1780" max="1780" width="17" style="137" customWidth="1"/>
    <col min="1781" max="2025" width="9.625" style="137"/>
    <col min="2026" max="2026" width="4.625" style="137" customWidth="1"/>
    <col min="2027" max="2027" width="1.875" style="137" customWidth="1"/>
    <col min="2028" max="2028" width="30.625" style="137" customWidth="1"/>
    <col min="2029" max="2029" width="28.625" style="137" customWidth="1"/>
    <col min="2030" max="2030" width="8.125" style="137" customWidth="1"/>
    <col min="2031" max="2031" width="7.5" style="137" customWidth="1"/>
    <col min="2032" max="2033" width="14.875" style="137" customWidth="1"/>
    <col min="2034" max="2034" width="6.625" style="137" customWidth="1"/>
    <col min="2035" max="2035" width="13.25" style="137" customWidth="1"/>
    <col min="2036" max="2036" width="17" style="137" customWidth="1"/>
    <col min="2037" max="2281" width="9.625" style="137"/>
    <col min="2282" max="2282" width="4.625" style="137" customWidth="1"/>
    <col min="2283" max="2283" width="1.875" style="137" customWidth="1"/>
    <col min="2284" max="2284" width="30.625" style="137" customWidth="1"/>
    <col min="2285" max="2285" width="28.625" style="137" customWidth="1"/>
    <col min="2286" max="2286" width="8.125" style="137" customWidth="1"/>
    <col min="2287" max="2287" width="7.5" style="137" customWidth="1"/>
    <col min="2288" max="2289" width="14.875" style="137" customWidth="1"/>
    <col min="2290" max="2290" width="6.625" style="137" customWidth="1"/>
    <col min="2291" max="2291" width="13.25" style="137" customWidth="1"/>
    <col min="2292" max="2292" width="17" style="137" customWidth="1"/>
    <col min="2293" max="2537" width="9.625" style="137"/>
    <col min="2538" max="2538" width="4.625" style="137" customWidth="1"/>
    <col min="2539" max="2539" width="1.875" style="137" customWidth="1"/>
    <col min="2540" max="2540" width="30.625" style="137" customWidth="1"/>
    <col min="2541" max="2541" width="28.625" style="137" customWidth="1"/>
    <col min="2542" max="2542" width="8.125" style="137" customWidth="1"/>
    <col min="2543" max="2543" width="7.5" style="137" customWidth="1"/>
    <col min="2544" max="2545" width="14.875" style="137" customWidth="1"/>
    <col min="2546" max="2546" width="6.625" style="137" customWidth="1"/>
    <col min="2547" max="2547" width="13.25" style="137" customWidth="1"/>
    <col min="2548" max="2548" width="17" style="137" customWidth="1"/>
    <col min="2549" max="2793" width="9.625" style="137"/>
    <col min="2794" max="2794" width="4.625" style="137" customWidth="1"/>
    <col min="2795" max="2795" width="1.875" style="137" customWidth="1"/>
    <col min="2796" max="2796" width="30.625" style="137" customWidth="1"/>
    <col min="2797" max="2797" width="28.625" style="137" customWidth="1"/>
    <col min="2798" max="2798" width="8.125" style="137" customWidth="1"/>
    <col min="2799" max="2799" width="7.5" style="137" customWidth="1"/>
    <col min="2800" max="2801" width="14.875" style="137" customWidth="1"/>
    <col min="2802" max="2802" width="6.625" style="137" customWidth="1"/>
    <col min="2803" max="2803" width="13.25" style="137" customWidth="1"/>
    <col min="2804" max="2804" width="17" style="137" customWidth="1"/>
    <col min="2805" max="3049" width="9.625" style="137"/>
    <col min="3050" max="3050" width="4.625" style="137" customWidth="1"/>
    <col min="3051" max="3051" width="1.875" style="137" customWidth="1"/>
    <col min="3052" max="3052" width="30.625" style="137" customWidth="1"/>
    <col min="3053" max="3053" width="28.625" style="137" customWidth="1"/>
    <col min="3054" max="3054" width="8.125" style="137" customWidth="1"/>
    <col min="3055" max="3055" width="7.5" style="137" customWidth="1"/>
    <col min="3056" max="3057" width="14.875" style="137" customWidth="1"/>
    <col min="3058" max="3058" width="6.625" style="137" customWidth="1"/>
    <col min="3059" max="3059" width="13.25" style="137" customWidth="1"/>
    <col min="3060" max="3060" width="17" style="137" customWidth="1"/>
    <col min="3061" max="3305" width="9.625" style="137"/>
    <col min="3306" max="3306" width="4.625" style="137" customWidth="1"/>
    <col min="3307" max="3307" width="1.875" style="137" customWidth="1"/>
    <col min="3308" max="3308" width="30.625" style="137" customWidth="1"/>
    <col min="3309" max="3309" width="28.625" style="137" customWidth="1"/>
    <col min="3310" max="3310" width="8.125" style="137" customWidth="1"/>
    <col min="3311" max="3311" width="7.5" style="137" customWidth="1"/>
    <col min="3312" max="3313" width="14.875" style="137" customWidth="1"/>
    <col min="3314" max="3314" width="6.625" style="137" customWidth="1"/>
    <col min="3315" max="3315" width="13.25" style="137" customWidth="1"/>
    <col min="3316" max="3316" width="17" style="137" customWidth="1"/>
    <col min="3317" max="3561" width="9.625" style="137"/>
    <col min="3562" max="3562" width="4.625" style="137" customWidth="1"/>
    <col min="3563" max="3563" width="1.875" style="137" customWidth="1"/>
    <col min="3564" max="3564" width="30.625" style="137" customWidth="1"/>
    <col min="3565" max="3565" width="28.625" style="137" customWidth="1"/>
    <col min="3566" max="3566" width="8.125" style="137" customWidth="1"/>
    <col min="3567" max="3567" width="7.5" style="137" customWidth="1"/>
    <col min="3568" max="3569" width="14.875" style="137" customWidth="1"/>
    <col min="3570" max="3570" width="6.625" style="137" customWidth="1"/>
    <col min="3571" max="3571" width="13.25" style="137" customWidth="1"/>
    <col min="3572" max="3572" width="17" style="137" customWidth="1"/>
    <col min="3573" max="3817" width="9.625" style="137"/>
    <col min="3818" max="3818" width="4.625" style="137" customWidth="1"/>
    <col min="3819" max="3819" width="1.875" style="137" customWidth="1"/>
    <col min="3820" max="3820" width="30.625" style="137" customWidth="1"/>
    <col min="3821" max="3821" width="28.625" style="137" customWidth="1"/>
    <col min="3822" max="3822" width="8.125" style="137" customWidth="1"/>
    <col min="3823" max="3823" width="7.5" style="137" customWidth="1"/>
    <col min="3824" max="3825" width="14.875" style="137" customWidth="1"/>
    <col min="3826" max="3826" width="6.625" style="137" customWidth="1"/>
    <col min="3827" max="3827" width="13.25" style="137" customWidth="1"/>
    <col min="3828" max="3828" width="17" style="137" customWidth="1"/>
    <col min="3829" max="4073" width="9.625" style="137"/>
    <col min="4074" max="4074" width="4.625" style="137" customWidth="1"/>
    <col min="4075" max="4075" width="1.875" style="137" customWidth="1"/>
    <col min="4076" max="4076" width="30.625" style="137" customWidth="1"/>
    <col min="4077" max="4077" width="28.625" style="137" customWidth="1"/>
    <col min="4078" max="4078" width="8.125" style="137" customWidth="1"/>
    <col min="4079" max="4079" width="7.5" style="137" customWidth="1"/>
    <col min="4080" max="4081" width="14.875" style="137" customWidth="1"/>
    <col min="4082" max="4082" width="6.625" style="137" customWidth="1"/>
    <col min="4083" max="4083" width="13.25" style="137" customWidth="1"/>
    <col min="4084" max="4084" width="17" style="137" customWidth="1"/>
    <col min="4085" max="4329" width="9.625" style="137"/>
    <col min="4330" max="4330" width="4.625" style="137" customWidth="1"/>
    <col min="4331" max="4331" width="1.875" style="137" customWidth="1"/>
    <col min="4332" max="4332" width="30.625" style="137" customWidth="1"/>
    <col min="4333" max="4333" width="28.625" style="137" customWidth="1"/>
    <col min="4334" max="4334" width="8.125" style="137" customWidth="1"/>
    <col min="4335" max="4335" width="7.5" style="137" customWidth="1"/>
    <col min="4336" max="4337" width="14.875" style="137" customWidth="1"/>
    <col min="4338" max="4338" width="6.625" style="137" customWidth="1"/>
    <col min="4339" max="4339" width="13.25" style="137" customWidth="1"/>
    <col min="4340" max="4340" width="17" style="137" customWidth="1"/>
    <col min="4341" max="4585" width="9.625" style="137"/>
    <col min="4586" max="4586" width="4.625" style="137" customWidth="1"/>
    <col min="4587" max="4587" width="1.875" style="137" customWidth="1"/>
    <col min="4588" max="4588" width="30.625" style="137" customWidth="1"/>
    <col min="4589" max="4589" width="28.625" style="137" customWidth="1"/>
    <col min="4590" max="4590" width="8.125" style="137" customWidth="1"/>
    <col min="4591" max="4591" width="7.5" style="137" customWidth="1"/>
    <col min="4592" max="4593" width="14.875" style="137" customWidth="1"/>
    <col min="4594" max="4594" width="6.625" style="137" customWidth="1"/>
    <col min="4595" max="4595" width="13.25" style="137" customWidth="1"/>
    <col min="4596" max="4596" width="17" style="137" customWidth="1"/>
    <col min="4597" max="4841" width="9.625" style="137"/>
    <col min="4842" max="4842" width="4.625" style="137" customWidth="1"/>
    <col min="4843" max="4843" width="1.875" style="137" customWidth="1"/>
    <col min="4844" max="4844" width="30.625" style="137" customWidth="1"/>
    <col min="4845" max="4845" width="28.625" style="137" customWidth="1"/>
    <col min="4846" max="4846" width="8.125" style="137" customWidth="1"/>
    <col min="4847" max="4847" width="7.5" style="137" customWidth="1"/>
    <col min="4848" max="4849" width="14.875" style="137" customWidth="1"/>
    <col min="4850" max="4850" width="6.625" style="137" customWidth="1"/>
    <col min="4851" max="4851" width="13.25" style="137" customWidth="1"/>
    <col min="4852" max="4852" width="17" style="137" customWidth="1"/>
    <col min="4853" max="5097" width="9.625" style="137"/>
    <col min="5098" max="5098" width="4.625" style="137" customWidth="1"/>
    <col min="5099" max="5099" width="1.875" style="137" customWidth="1"/>
    <col min="5100" max="5100" width="30.625" style="137" customWidth="1"/>
    <col min="5101" max="5101" width="28.625" style="137" customWidth="1"/>
    <col min="5102" max="5102" width="8.125" style="137" customWidth="1"/>
    <col min="5103" max="5103" width="7.5" style="137" customWidth="1"/>
    <col min="5104" max="5105" width="14.875" style="137" customWidth="1"/>
    <col min="5106" max="5106" width="6.625" style="137" customWidth="1"/>
    <col min="5107" max="5107" width="13.25" style="137" customWidth="1"/>
    <col min="5108" max="5108" width="17" style="137" customWidth="1"/>
    <col min="5109" max="5353" width="9.625" style="137"/>
    <col min="5354" max="5354" width="4.625" style="137" customWidth="1"/>
    <col min="5355" max="5355" width="1.875" style="137" customWidth="1"/>
    <col min="5356" max="5356" width="30.625" style="137" customWidth="1"/>
    <col min="5357" max="5357" width="28.625" style="137" customWidth="1"/>
    <col min="5358" max="5358" width="8.125" style="137" customWidth="1"/>
    <col min="5359" max="5359" width="7.5" style="137" customWidth="1"/>
    <col min="5360" max="5361" width="14.875" style="137" customWidth="1"/>
    <col min="5362" max="5362" width="6.625" style="137" customWidth="1"/>
    <col min="5363" max="5363" width="13.25" style="137" customWidth="1"/>
    <col min="5364" max="5364" width="17" style="137" customWidth="1"/>
    <col min="5365" max="5609" width="9.625" style="137"/>
    <col min="5610" max="5610" width="4.625" style="137" customWidth="1"/>
    <col min="5611" max="5611" width="1.875" style="137" customWidth="1"/>
    <col min="5612" max="5612" width="30.625" style="137" customWidth="1"/>
    <col min="5613" max="5613" width="28.625" style="137" customWidth="1"/>
    <col min="5614" max="5614" width="8.125" style="137" customWidth="1"/>
    <col min="5615" max="5615" width="7.5" style="137" customWidth="1"/>
    <col min="5616" max="5617" width="14.875" style="137" customWidth="1"/>
    <col min="5618" max="5618" width="6.625" style="137" customWidth="1"/>
    <col min="5619" max="5619" width="13.25" style="137" customWidth="1"/>
    <col min="5620" max="5620" width="17" style="137" customWidth="1"/>
    <col min="5621" max="5865" width="9.625" style="137"/>
    <col min="5866" max="5866" width="4.625" style="137" customWidth="1"/>
    <col min="5867" max="5867" width="1.875" style="137" customWidth="1"/>
    <col min="5868" max="5868" width="30.625" style="137" customWidth="1"/>
    <col min="5869" max="5869" width="28.625" style="137" customWidth="1"/>
    <col min="5870" max="5870" width="8.125" style="137" customWidth="1"/>
    <col min="5871" max="5871" width="7.5" style="137" customWidth="1"/>
    <col min="5872" max="5873" width="14.875" style="137" customWidth="1"/>
    <col min="5874" max="5874" width="6.625" style="137" customWidth="1"/>
    <col min="5875" max="5875" width="13.25" style="137" customWidth="1"/>
    <col min="5876" max="5876" width="17" style="137" customWidth="1"/>
    <col min="5877" max="6121" width="9.625" style="137"/>
    <col min="6122" max="6122" width="4.625" style="137" customWidth="1"/>
    <col min="6123" max="6123" width="1.875" style="137" customWidth="1"/>
    <col min="6124" max="6124" width="30.625" style="137" customWidth="1"/>
    <col min="6125" max="6125" width="28.625" style="137" customWidth="1"/>
    <col min="6126" max="6126" width="8.125" style="137" customWidth="1"/>
    <col min="6127" max="6127" width="7.5" style="137" customWidth="1"/>
    <col min="6128" max="6129" width="14.875" style="137" customWidth="1"/>
    <col min="6130" max="6130" width="6.625" style="137" customWidth="1"/>
    <col min="6131" max="6131" width="13.25" style="137" customWidth="1"/>
    <col min="6132" max="6132" width="17" style="137" customWidth="1"/>
    <col min="6133" max="6377" width="9.625" style="137"/>
    <col min="6378" max="6378" width="4.625" style="137" customWidth="1"/>
    <col min="6379" max="6379" width="1.875" style="137" customWidth="1"/>
    <col min="6380" max="6380" width="30.625" style="137" customWidth="1"/>
    <col min="6381" max="6381" width="28.625" style="137" customWidth="1"/>
    <col min="6382" max="6382" width="8.125" style="137" customWidth="1"/>
    <col min="6383" max="6383" width="7.5" style="137" customWidth="1"/>
    <col min="6384" max="6385" width="14.875" style="137" customWidth="1"/>
    <col min="6386" max="6386" width="6.625" style="137" customWidth="1"/>
    <col min="6387" max="6387" width="13.25" style="137" customWidth="1"/>
    <col min="6388" max="6388" width="17" style="137" customWidth="1"/>
    <col min="6389" max="6633" width="9.625" style="137"/>
    <col min="6634" max="6634" width="4.625" style="137" customWidth="1"/>
    <col min="6635" max="6635" width="1.875" style="137" customWidth="1"/>
    <col min="6636" max="6636" width="30.625" style="137" customWidth="1"/>
    <col min="6637" max="6637" width="28.625" style="137" customWidth="1"/>
    <col min="6638" max="6638" width="8.125" style="137" customWidth="1"/>
    <col min="6639" max="6639" width="7.5" style="137" customWidth="1"/>
    <col min="6640" max="6641" width="14.875" style="137" customWidth="1"/>
    <col min="6642" max="6642" width="6.625" style="137" customWidth="1"/>
    <col min="6643" max="6643" width="13.25" style="137" customWidth="1"/>
    <col min="6644" max="6644" width="17" style="137" customWidth="1"/>
    <col min="6645" max="6889" width="9.625" style="137"/>
    <col min="6890" max="6890" width="4.625" style="137" customWidth="1"/>
    <col min="6891" max="6891" width="1.875" style="137" customWidth="1"/>
    <col min="6892" max="6892" width="30.625" style="137" customWidth="1"/>
    <col min="6893" max="6893" width="28.625" style="137" customWidth="1"/>
    <col min="6894" max="6894" width="8.125" style="137" customWidth="1"/>
    <col min="6895" max="6895" width="7.5" style="137" customWidth="1"/>
    <col min="6896" max="6897" width="14.875" style="137" customWidth="1"/>
    <col min="6898" max="6898" width="6.625" style="137" customWidth="1"/>
    <col min="6899" max="6899" width="13.25" style="137" customWidth="1"/>
    <col min="6900" max="6900" width="17" style="137" customWidth="1"/>
    <col min="6901" max="7145" width="9.625" style="137"/>
    <col min="7146" max="7146" width="4.625" style="137" customWidth="1"/>
    <col min="7147" max="7147" width="1.875" style="137" customWidth="1"/>
    <col min="7148" max="7148" width="30.625" style="137" customWidth="1"/>
    <col min="7149" max="7149" width="28.625" style="137" customWidth="1"/>
    <col min="7150" max="7150" width="8.125" style="137" customWidth="1"/>
    <col min="7151" max="7151" width="7.5" style="137" customWidth="1"/>
    <col min="7152" max="7153" width="14.875" style="137" customWidth="1"/>
    <col min="7154" max="7154" width="6.625" style="137" customWidth="1"/>
    <col min="7155" max="7155" width="13.25" style="137" customWidth="1"/>
    <col min="7156" max="7156" width="17" style="137" customWidth="1"/>
    <col min="7157" max="7401" width="9.625" style="137"/>
    <col min="7402" max="7402" width="4.625" style="137" customWidth="1"/>
    <col min="7403" max="7403" width="1.875" style="137" customWidth="1"/>
    <col min="7404" max="7404" width="30.625" style="137" customWidth="1"/>
    <col min="7405" max="7405" width="28.625" style="137" customWidth="1"/>
    <col min="7406" max="7406" width="8.125" style="137" customWidth="1"/>
    <col min="7407" max="7407" width="7.5" style="137" customWidth="1"/>
    <col min="7408" max="7409" width="14.875" style="137" customWidth="1"/>
    <col min="7410" max="7410" width="6.625" style="137" customWidth="1"/>
    <col min="7411" max="7411" width="13.25" style="137" customWidth="1"/>
    <col min="7412" max="7412" width="17" style="137" customWidth="1"/>
    <col min="7413" max="7657" width="9.625" style="137"/>
    <col min="7658" max="7658" width="4.625" style="137" customWidth="1"/>
    <col min="7659" max="7659" width="1.875" style="137" customWidth="1"/>
    <col min="7660" max="7660" width="30.625" style="137" customWidth="1"/>
    <col min="7661" max="7661" width="28.625" style="137" customWidth="1"/>
    <col min="7662" max="7662" width="8.125" style="137" customWidth="1"/>
    <col min="7663" max="7663" width="7.5" style="137" customWidth="1"/>
    <col min="7664" max="7665" width="14.875" style="137" customWidth="1"/>
    <col min="7666" max="7666" width="6.625" style="137" customWidth="1"/>
    <col min="7667" max="7667" width="13.25" style="137" customWidth="1"/>
    <col min="7668" max="7668" width="17" style="137" customWidth="1"/>
    <col min="7669" max="7913" width="9.625" style="137"/>
    <col min="7914" max="7914" width="4.625" style="137" customWidth="1"/>
    <col min="7915" max="7915" width="1.875" style="137" customWidth="1"/>
    <col min="7916" max="7916" width="30.625" style="137" customWidth="1"/>
    <col min="7917" max="7917" width="28.625" style="137" customWidth="1"/>
    <col min="7918" max="7918" width="8.125" style="137" customWidth="1"/>
    <col min="7919" max="7919" width="7.5" style="137" customWidth="1"/>
    <col min="7920" max="7921" width="14.875" style="137" customWidth="1"/>
    <col min="7922" max="7922" width="6.625" style="137" customWidth="1"/>
    <col min="7923" max="7923" width="13.25" style="137" customWidth="1"/>
    <col min="7924" max="7924" width="17" style="137" customWidth="1"/>
    <col min="7925" max="8169" width="9.625" style="137"/>
    <col min="8170" max="8170" width="4.625" style="137" customWidth="1"/>
    <col min="8171" max="8171" width="1.875" style="137" customWidth="1"/>
    <col min="8172" max="8172" width="30.625" style="137" customWidth="1"/>
    <col min="8173" max="8173" width="28.625" style="137" customWidth="1"/>
    <col min="8174" max="8174" width="8.125" style="137" customWidth="1"/>
    <col min="8175" max="8175" width="7.5" style="137" customWidth="1"/>
    <col min="8176" max="8177" width="14.875" style="137" customWidth="1"/>
    <col min="8178" max="8178" width="6.625" style="137" customWidth="1"/>
    <col min="8179" max="8179" width="13.25" style="137" customWidth="1"/>
    <col min="8180" max="8180" width="17" style="137" customWidth="1"/>
    <col min="8181" max="8425" width="9.625" style="137"/>
    <col min="8426" max="8426" width="4.625" style="137" customWidth="1"/>
    <col min="8427" max="8427" width="1.875" style="137" customWidth="1"/>
    <col min="8428" max="8428" width="30.625" style="137" customWidth="1"/>
    <col min="8429" max="8429" width="28.625" style="137" customWidth="1"/>
    <col min="8430" max="8430" width="8.125" style="137" customWidth="1"/>
    <col min="8431" max="8431" width="7.5" style="137" customWidth="1"/>
    <col min="8432" max="8433" width="14.875" style="137" customWidth="1"/>
    <col min="8434" max="8434" width="6.625" style="137" customWidth="1"/>
    <col min="8435" max="8435" width="13.25" style="137" customWidth="1"/>
    <col min="8436" max="8436" width="17" style="137" customWidth="1"/>
    <col min="8437" max="8681" width="9.625" style="137"/>
    <col min="8682" max="8682" width="4.625" style="137" customWidth="1"/>
    <col min="8683" max="8683" width="1.875" style="137" customWidth="1"/>
    <col min="8684" max="8684" width="30.625" style="137" customWidth="1"/>
    <col min="8685" max="8685" width="28.625" style="137" customWidth="1"/>
    <col min="8686" max="8686" width="8.125" style="137" customWidth="1"/>
    <col min="8687" max="8687" width="7.5" style="137" customWidth="1"/>
    <col min="8688" max="8689" width="14.875" style="137" customWidth="1"/>
    <col min="8690" max="8690" width="6.625" style="137" customWidth="1"/>
    <col min="8691" max="8691" width="13.25" style="137" customWidth="1"/>
    <col min="8692" max="8692" width="17" style="137" customWidth="1"/>
    <col min="8693" max="8937" width="9.625" style="137"/>
    <col min="8938" max="8938" width="4.625" style="137" customWidth="1"/>
    <col min="8939" max="8939" width="1.875" style="137" customWidth="1"/>
    <col min="8940" max="8940" width="30.625" style="137" customWidth="1"/>
    <col min="8941" max="8941" width="28.625" style="137" customWidth="1"/>
    <col min="8942" max="8942" width="8.125" style="137" customWidth="1"/>
    <col min="8943" max="8943" width="7.5" style="137" customWidth="1"/>
    <col min="8944" max="8945" width="14.875" style="137" customWidth="1"/>
    <col min="8946" max="8946" width="6.625" style="137" customWidth="1"/>
    <col min="8947" max="8947" width="13.25" style="137" customWidth="1"/>
    <col min="8948" max="8948" width="17" style="137" customWidth="1"/>
    <col min="8949" max="9193" width="9.625" style="137"/>
    <col min="9194" max="9194" width="4.625" style="137" customWidth="1"/>
    <col min="9195" max="9195" width="1.875" style="137" customWidth="1"/>
    <col min="9196" max="9196" width="30.625" style="137" customWidth="1"/>
    <col min="9197" max="9197" width="28.625" style="137" customWidth="1"/>
    <col min="9198" max="9198" width="8.125" style="137" customWidth="1"/>
    <col min="9199" max="9199" width="7.5" style="137" customWidth="1"/>
    <col min="9200" max="9201" width="14.875" style="137" customWidth="1"/>
    <col min="9202" max="9202" width="6.625" style="137" customWidth="1"/>
    <col min="9203" max="9203" width="13.25" style="137" customWidth="1"/>
    <col min="9204" max="9204" width="17" style="137" customWidth="1"/>
    <col min="9205" max="9449" width="9.625" style="137"/>
    <col min="9450" max="9450" width="4.625" style="137" customWidth="1"/>
    <col min="9451" max="9451" width="1.875" style="137" customWidth="1"/>
    <col min="9452" max="9452" width="30.625" style="137" customWidth="1"/>
    <col min="9453" max="9453" width="28.625" style="137" customWidth="1"/>
    <col min="9454" max="9454" width="8.125" style="137" customWidth="1"/>
    <col min="9455" max="9455" width="7.5" style="137" customWidth="1"/>
    <col min="9456" max="9457" width="14.875" style="137" customWidth="1"/>
    <col min="9458" max="9458" width="6.625" style="137" customWidth="1"/>
    <col min="9459" max="9459" width="13.25" style="137" customWidth="1"/>
    <col min="9460" max="9460" width="17" style="137" customWidth="1"/>
    <col min="9461" max="9705" width="9.625" style="137"/>
    <col min="9706" max="9706" width="4.625" style="137" customWidth="1"/>
    <col min="9707" max="9707" width="1.875" style="137" customWidth="1"/>
    <col min="9708" max="9708" width="30.625" style="137" customWidth="1"/>
    <col min="9709" max="9709" width="28.625" style="137" customWidth="1"/>
    <col min="9710" max="9710" width="8.125" style="137" customWidth="1"/>
    <col min="9711" max="9711" width="7.5" style="137" customWidth="1"/>
    <col min="9712" max="9713" width="14.875" style="137" customWidth="1"/>
    <col min="9714" max="9714" width="6.625" style="137" customWidth="1"/>
    <col min="9715" max="9715" width="13.25" style="137" customWidth="1"/>
    <col min="9716" max="9716" width="17" style="137" customWidth="1"/>
    <col min="9717" max="9961" width="9.625" style="137"/>
    <col min="9962" max="9962" width="4.625" style="137" customWidth="1"/>
    <col min="9963" max="9963" width="1.875" style="137" customWidth="1"/>
    <col min="9964" max="9964" width="30.625" style="137" customWidth="1"/>
    <col min="9965" max="9965" width="28.625" style="137" customWidth="1"/>
    <col min="9966" max="9966" width="8.125" style="137" customWidth="1"/>
    <col min="9967" max="9967" width="7.5" style="137" customWidth="1"/>
    <col min="9968" max="9969" width="14.875" style="137" customWidth="1"/>
    <col min="9970" max="9970" width="6.625" style="137" customWidth="1"/>
    <col min="9971" max="9971" width="13.25" style="137" customWidth="1"/>
    <col min="9972" max="9972" width="17" style="137" customWidth="1"/>
    <col min="9973" max="10217" width="9.625" style="137"/>
    <col min="10218" max="10218" width="4.625" style="137" customWidth="1"/>
    <col min="10219" max="10219" width="1.875" style="137" customWidth="1"/>
    <col min="10220" max="10220" width="30.625" style="137" customWidth="1"/>
    <col min="10221" max="10221" width="28.625" style="137" customWidth="1"/>
    <col min="10222" max="10222" width="8.125" style="137" customWidth="1"/>
    <col min="10223" max="10223" width="7.5" style="137" customWidth="1"/>
    <col min="10224" max="10225" width="14.875" style="137" customWidth="1"/>
    <col min="10226" max="10226" width="6.625" style="137" customWidth="1"/>
    <col min="10227" max="10227" width="13.25" style="137" customWidth="1"/>
    <col min="10228" max="10228" width="17" style="137" customWidth="1"/>
    <col min="10229" max="10473" width="9.625" style="137"/>
    <col min="10474" max="10474" width="4.625" style="137" customWidth="1"/>
    <col min="10475" max="10475" width="1.875" style="137" customWidth="1"/>
    <col min="10476" max="10476" width="30.625" style="137" customWidth="1"/>
    <col min="10477" max="10477" width="28.625" style="137" customWidth="1"/>
    <col min="10478" max="10478" width="8.125" style="137" customWidth="1"/>
    <col min="10479" max="10479" width="7.5" style="137" customWidth="1"/>
    <col min="10480" max="10481" width="14.875" style="137" customWidth="1"/>
    <col min="10482" max="10482" width="6.625" style="137" customWidth="1"/>
    <col min="10483" max="10483" width="13.25" style="137" customWidth="1"/>
    <col min="10484" max="10484" width="17" style="137" customWidth="1"/>
    <col min="10485" max="10729" width="9.625" style="137"/>
    <col min="10730" max="10730" width="4.625" style="137" customWidth="1"/>
    <col min="10731" max="10731" width="1.875" style="137" customWidth="1"/>
    <col min="10732" max="10732" width="30.625" style="137" customWidth="1"/>
    <col min="10733" max="10733" width="28.625" style="137" customWidth="1"/>
    <col min="10734" max="10734" width="8.125" style="137" customWidth="1"/>
    <col min="10735" max="10735" width="7.5" style="137" customWidth="1"/>
    <col min="10736" max="10737" width="14.875" style="137" customWidth="1"/>
    <col min="10738" max="10738" width="6.625" style="137" customWidth="1"/>
    <col min="10739" max="10739" width="13.25" style="137" customWidth="1"/>
    <col min="10740" max="10740" width="17" style="137" customWidth="1"/>
    <col min="10741" max="10985" width="9.625" style="137"/>
    <col min="10986" max="10986" width="4.625" style="137" customWidth="1"/>
    <col min="10987" max="10987" width="1.875" style="137" customWidth="1"/>
    <col min="10988" max="10988" width="30.625" style="137" customWidth="1"/>
    <col min="10989" max="10989" width="28.625" style="137" customWidth="1"/>
    <col min="10990" max="10990" width="8.125" style="137" customWidth="1"/>
    <col min="10991" max="10991" width="7.5" style="137" customWidth="1"/>
    <col min="10992" max="10993" width="14.875" style="137" customWidth="1"/>
    <col min="10994" max="10994" width="6.625" style="137" customWidth="1"/>
    <col min="10995" max="10995" width="13.25" style="137" customWidth="1"/>
    <col min="10996" max="10996" width="17" style="137" customWidth="1"/>
    <col min="10997" max="11241" width="9.625" style="137"/>
    <col min="11242" max="11242" width="4.625" style="137" customWidth="1"/>
    <col min="11243" max="11243" width="1.875" style="137" customWidth="1"/>
    <col min="11244" max="11244" width="30.625" style="137" customWidth="1"/>
    <col min="11245" max="11245" width="28.625" style="137" customWidth="1"/>
    <col min="11246" max="11246" width="8.125" style="137" customWidth="1"/>
    <col min="11247" max="11247" width="7.5" style="137" customWidth="1"/>
    <col min="11248" max="11249" width="14.875" style="137" customWidth="1"/>
    <col min="11250" max="11250" width="6.625" style="137" customWidth="1"/>
    <col min="11251" max="11251" width="13.25" style="137" customWidth="1"/>
    <col min="11252" max="11252" width="17" style="137" customWidth="1"/>
    <col min="11253" max="11497" width="9.625" style="137"/>
    <col min="11498" max="11498" width="4.625" style="137" customWidth="1"/>
    <col min="11499" max="11499" width="1.875" style="137" customWidth="1"/>
    <col min="11500" max="11500" width="30.625" style="137" customWidth="1"/>
    <col min="11501" max="11501" width="28.625" style="137" customWidth="1"/>
    <col min="11502" max="11502" width="8.125" style="137" customWidth="1"/>
    <col min="11503" max="11503" width="7.5" style="137" customWidth="1"/>
    <col min="11504" max="11505" width="14.875" style="137" customWidth="1"/>
    <col min="11506" max="11506" width="6.625" style="137" customWidth="1"/>
    <col min="11507" max="11507" width="13.25" style="137" customWidth="1"/>
    <col min="11508" max="11508" width="17" style="137" customWidth="1"/>
    <col min="11509" max="11753" width="9.625" style="137"/>
    <col min="11754" max="11754" width="4.625" style="137" customWidth="1"/>
    <col min="11755" max="11755" width="1.875" style="137" customWidth="1"/>
    <col min="11756" max="11756" width="30.625" style="137" customWidth="1"/>
    <col min="11757" max="11757" width="28.625" style="137" customWidth="1"/>
    <col min="11758" max="11758" width="8.125" style="137" customWidth="1"/>
    <col min="11759" max="11759" width="7.5" style="137" customWidth="1"/>
    <col min="11760" max="11761" width="14.875" style="137" customWidth="1"/>
    <col min="11762" max="11762" width="6.625" style="137" customWidth="1"/>
    <col min="11763" max="11763" width="13.25" style="137" customWidth="1"/>
    <col min="11764" max="11764" width="17" style="137" customWidth="1"/>
    <col min="11765" max="12009" width="9.625" style="137"/>
    <col min="12010" max="12010" width="4.625" style="137" customWidth="1"/>
    <col min="12011" max="12011" width="1.875" style="137" customWidth="1"/>
    <col min="12012" max="12012" width="30.625" style="137" customWidth="1"/>
    <col min="12013" max="12013" width="28.625" style="137" customWidth="1"/>
    <col min="12014" max="12014" width="8.125" style="137" customWidth="1"/>
    <col min="12015" max="12015" width="7.5" style="137" customWidth="1"/>
    <col min="12016" max="12017" width="14.875" style="137" customWidth="1"/>
    <col min="12018" max="12018" width="6.625" style="137" customWidth="1"/>
    <col min="12019" max="12019" width="13.25" style="137" customWidth="1"/>
    <col min="12020" max="12020" width="17" style="137" customWidth="1"/>
    <col min="12021" max="12265" width="9.625" style="137"/>
    <col min="12266" max="12266" width="4.625" style="137" customWidth="1"/>
    <col min="12267" max="12267" width="1.875" style="137" customWidth="1"/>
    <col min="12268" max="12268" width="30.625" style="137" customWidth="1"/>
    <col min="12269" max="12269" width="28.625" style="137" customWidth="1"/>
    <col min="12270" max="12270" width="8.125" style="137" customWidth="1"/>
    <col min="12271" max="12271" width="7.5" style="137" customWidth="1"/>
    <col min="12272" max="12273" width="14.875" style="137" customWidth="1"/>
    <col min="12274" max="12274" width="6.625" style="137" customWidth="1"/>
    <col min="12275" max="12275" width="13.25" style="137" customWidth="1"/>
    <col min="12276" max="12276" width="17" style="137" customWidth="1"/>
    <col min="12277" max="12521" width="9.625" style="137"/>
    <col min="12522" max="12522" width="4.625" style="137" customWidth="1"/>
    <col min="12523" max="12523" width="1.875" style="137" customWidth="1"/>
    <col min="12524" max="12524" width="30.625" style="137" customWidth="1"/>
    <col min="12525" max="12525" width="28.625" style="137" customWidth="1"/>
    <col min="12526" max="12526" width="8.125" style="137" customWidth="1"/>
    <col min="12527" max="12527" width="7.5" style="137" customWidth="1"/>
    <col min="12528" max="12529" width="14.875" style="137" customWidth="1"/>
    <col min="12530" max="12530" width="6.625" style="137" customWidth="1"/>
    <col min="12531" max="12531" width="13.25" style="137" customWidth="1"/>
    <col min="12532" max="12532" width="17" style="137" customWidth="1"/>
    <col min="12533" max="12777" width="9.625" style="137"/>
    <col min="12778" max="12778" width="4.625" style="137" customWidth="1"/>
    <col min="12779" max="12779" width="1.875" style="137" customWidth="1"/>
    <col min="12780" max="12780" width="30.625" style="137" customWidth="1"/>
    <col min="12781" max="12781" width="28.625" style="137" customWidth="1"/>
    <col min="12782" max="12782" width="8.125" style="137" customWidth="1"/>
    <col min="12783" max="12783" width="7.5" style="137" customWidth="1"/>
    <col min="12784" max="12785" width="14.875" style="137" customWidth="1"/>
    <col min="12786" max="12786" width="6.625" style="137" customWidth="1"/>
    <col min="12787" max="12787" width="13.25" style="137" customWidth="1"/>
    <col min="12788" max="12788" width="17" style="137" customWidth="1"/>
    <col min="12789" max="13033" width="9.625" style="137"/>
    <col min="13034" max="13034" width="4.625" style="137" customWidth="1"/>
    <col min="13035" max="13035" width="1.875" style="137" customWidth="1"/>
    <col min="13036" max="13036" width="30.625" style="137" customWidth="1"/>
    <col min="13037" max="13037" width="28.625" style="137" customWidth="1"/>
    <col min="13038" max="13038" width="8.125" style="137" customWidth="1"/>
    <col min="13039" max="13039" width="7.5" style="137" customWidth="1"/>
    <col min="13040" max="13041" width="14.875" style="137" customWidth="1"/>
    <col min="13042" max="13042" width="6.625" style="137" customWidth="1"/>
    <col min="13043" max="13043" width="13.25" style="137" customWidth="1"/>
    <col min="13044" max="13044" width="17" style="137" customWidth="1"/>
    <col min="13045" max="13289" width="9.625" style="137"/>
    <col min="13290" max="13290" width="4.625" style="137" customWidth="1"/>
    <col min="13291" max="13291" width="1.875" style="137" customWidth="1"/>
    <col min="13292" max="13292" width="30.625" style="137" customWidth="1"/>
    <col min="13293" max="13293" width="28.625" style="137" customWidth="1"/>
    <col min="13294" max="13294" width="8.125" style="137" customWidth="1"/>
    <col min="13295" max="13295" width="7.5" style="137" customWidth="1"/>
    <col min="13296" max="13297" width="14.875" style="137" customWidth="1"/>
    <col min="13298" max="13298" width="6.625" style="137" customWidth="1"/>
    <col min="13299" max="13299" width="13.25" style="137" customWidth="1"/>
    <col min="13300" max="13300" width="17" style="137" customWidth="1"/>
    <col min="13301" max="13545" width="9.625" style="137"/>
    <col min="13546" max="13546" width="4.625" style="137" customWidth="1"/>
    <col min="13547" max="13547" width="1.875" style="137" customWidth="1"/>
    <col min="13548" max="13548" width="30.625" style="137" customWidth="1"/>
    <col min="13549" max="13549" width="28.625" style="137" customWidth="1"/>
    <col min="13550" max="13550" width="8.125" style="137" customWidth="1"/>
    <col min="13551" max="13551" width="7.5" style="137" customWidth="1"/>
    <col min="13552" max="13553" width="14.875" style="137" customWidth="1"/>
    <col min="13554" max="13554" width="6.625" style="137" customWidth="1"/>
    <col min="13555" max="13555" width="13.25" style="137" customWidth="1"/>
    <col min="13556" max="13556" width="17" style="137" customWidth="1"/>
    <col min="13557" max="13801" width="9.625" style="137"/>
    <col min="13802" max="13802" width="4.625" style="137" customWidth="1"/>
    <col min="13803" max="13803" width="1.875" style="137" customWidth="1"/>
    <col min="13804" max="13804" width="30.625" style="137" customWidth="1"/>
    <col min="13805" max="13805" width="28.625" style="137" customWidth="1"/>
    <col min="13806" max="13806" width="8.125" style="137" customWidth="1"/>
    <col min="13807" max="13807" width="7.5" style="137" customWidth="1"/>
    <col min="13808" max="13809" width="14.875" style="137" customWidth="1"/>
    <col min="13810" max="13810" width="6.625" style="137" customWidth="1"/>
    <col min="13811" max="13811" width="13.25" style="137" customWidth="1"/>
    <col min="13812" max="13812" width="17" style="137" customWidth="1"/>
    <col min="13813" max="14057" width="9.625" style="137"/>
    <col min="14058" max="14058" width="4.625" style="137" customWidth="1"/>
    <col min="14059" max="14059" width="1.875" style="137" customWidth="1"/>
    <col min="14060" max="14060" width="30.625" style="137" customWidth="1"/>
    <col min="14061" max="14061" width="28.625" style="137" customWidth="1"/>
    <col min="14062" max="14062" width="8.125" style="137" customWidth="1"/>
    <col min="14063" max="14063" width="7.5" style="137" customWidth="1"/>
    <col min="14064" max="14065" width="14.875" style="137" customWidth="1"/>
    <col min="14066" max="14066" width="6.625" style="137" customWidth="1"/>
    <col min="14067" max="14067" width="13.25" style="137" customWidth="1"/>
    <col min="14068" max="14068" width="17" style="137" customWidth="1"/>
    <col min="14069" max="14313" width="9.625" style="137"/>
    <col min="14314" max="14314" width="4.625" style="137" customWidth="1"/>
    <col min="14315" max="14315" width="1.875" style="137" customWidth="1"/>
    <col min="14316" max="14316" width="30.625" style="137" customWidth="1"/>
    <col min="14317" max="14317" width="28.625" style="137" customWidth="1"/>
    <col min="14318" max="14318" width="8.125" style="137" customWidth="1"/>
    <col min="14319" max="14319" width="7.5" style="137" customWidth="1"/>
    <col min="14320" max="14321" width="14.875" style="137" customWidth="1"/>
    <col min="14322" max="14322" width="6.625" style="137" customWidth="1"/>
    <col min="14323" max="14323" width="13.25" style="137" customWidth="1"/>
    <col min="14324" max="14324" width="17" style="137" customWidth="1"/>
    <col min="14325" max="14569" width="9.625" style="137"/>
    <col min="14570" max="14570" width="4.625" style="137" customWidth="1"/>
    <col min="14571" max="14571" width="1.875" style="137" customWidth="1"/>
    <col min="14572" max="14572" width="30.625" style="137" customWidth="1"/>
    <col min="14573" max="14573" width="28.625" style="137" customWidth="1"/>
    <col min="14574" max="14574" width="8.125" style="137" customWidth="1"/>
    <col min="14575" max="14575" width="7.5" style="137" customWidth="1"/>
    <col min="14576" max="14577" width="14.875" style="137" customWidth="1"/>
    <col min="14578" max="14578" width="6.625" style="137" customWidth="1"/>
    <col min="14579" max="14579" width="13.25" style="137" customWidth="1"/>
    <col min="14580" max="14580" width="17" style="137" customWidth="1"/>
    <col min="14581" max="14825" width="9.625" style="137"/>
    <col min="14826" max="14826" width="4.625" style="137" customWidth="1"/>
    <col min="14827" max="14827" width="1.875" style="137" customWidth="1"/>
    <col min="14828" max="14828" width="30.625" style="137" customWidth="1"/>
    <col min="14829" max="14829" width="28.625" style="137" customWidth="1"/>
    <col min="14830" max="14830" width="8.125" style="137" customWidth="1"/>
    <col min="14831" max="14831" width="7.5" style="137" customWidth="1"/>
    <col min="14832" max="14833" width="14.875" style="137" customWidth="1"/>
    <col min="14834" max="14834" width="6.625" style="137" customWidth="1"/>
    <col min="14835" max="14835" width="13.25" style="137" customWidth="1"/>
    <col min="14836" max="14836" width="17" style="137" customWidth="1"/>
    <col min="14837" max="15081" width="9.625" style="137"/>
    <col min="15082" max="15082" width="4.625" style="137" customWidth="1"/>
    <col min="15083" max="15083" width="1.875" style="137" customWidth="1"/>
    <col min="15084" max="15084" width="30.625" style="137" customWidth="1"/>
    <col min="15085" max="15085" width="28.625" style="137" customWidth="1"/>
    <col min="15086" max="15086" width="8.125" style="137" customWidth="1"/>
    <col min="15087" max="15087" width="7.5" style="137" customWidth="1"/>
    <col min="15088" max="15089" width="14.875" style="137" customWidth="1"/>
    <col min="15090" max="15090" width="6.625" style="137" customWidth="1"/>
    <col min="15091" max="15091" width="13.25" style="137" customWidth="1"/>
    <col min="15092" max="15092" width="17" style="137" customWidth="1"/>
    <col min="15093" max="15337" width="9.625" style="137"/>
    <col min="15338" max="15338" width="4.625" style="137" customWidth="1"/>
    <col min="15339" max="15339" width="1.875" style="137" customWidth="1"/>
    <col min="15340" max="15340" width="30.625" style="137" customWidth="1"/>
    <col min="15341" max="15341" width="28.625" style="137" customWidth="1"/>
    <col min="15342" max="15342" width="8.125" style="137" customWidth="1"/>
    <col min="15343" max="15343" width="7.5" style="137" customWidth="1"/>
    <col min="15344" max="15345" width="14.875" style="137" customWidth="1"/>
    <col min="15346" max="15346" width="6.625" style="137" customWidth="1"/>
    <col min="15347" max="15347" width="13.25" style="137" customWidth="1"/>
    <col min="15348" max="15348" width="17" style="137" customWidth="1"/>
    <col min="15349" max="15593" width="9.625" style="137"/>
    <col min="15594" max="15594" width="4.625" style="137" customWidth="1"/>
    <col min="15595" max="15595" width="1.875" style="137" customWidth="1"/>
    <col min="15596" max="15596" width="30.625" style="137" customWidth="1"/>
    <col min="15597" max="15597" width="28.625" style="137" customWidth="1"/>
    <col min="15598" max="15598" width="8.125" style="137" customWidth="1"/>
    <col min="15599" max="15599" width="7.5" style="137" customWidth="1"/>
    <col min="15600" max="15601" width="14.875" style="137" customWidth="1"/>
    <col min="15602" max="15602" width="6.625" style="137" customWidth="1"/>
    <col min="15603" max="15603" width="13.25" style="137" customWidth="1"/>
    <col min="15604" max="15604" width="17" style="137" customWidth="1"/>
    <col min="15605" max="15849" width="9.625" style="137"/>
    <col min="15850" max="15850" width="4.625" style="137" customWidth="1"/>
    <col min="15851" max="15851" width="1.875" style="137" customWidth="1"/>
    <col min="15852" max="15852" width="30.625" style="137" customWidth="1"/>
    <col min="15853" max="15853" width="28.625" style="137" customWidth="1"/>
    <col min="15854" max="15854" width="8.125" style="137" customWidth="1"/>
    <col min="15855" max="15855" width="7.5" style="137" customWidth="1"/>
    <col min="15856" max="15857" width="14.875" style="137" customWidth="1"/>
    <col min="15858" max="15858" width="6.625" style="137" customWidth="1"/>
    <col min="15859" max="15859" width="13.25" style="137" customWidth="1"/>
    <col min="15860" max="15860" width="17" style="137" customWidth="1"/>
    <col min="15861" max="16105" width="9.625" style="137"/>
    <col min="16106" max="16106" width="4.625" style="137" customWidth="1"/>
    <col min="16107" max="16107" width="1.875" style="137" customWidth="1"/>
    <col min="16108" max="16108" width="30.625" style="137" customWidth="1"/>
    <col min="16109" max="16109" width="28.625" style="137" customWidth="1"/>
    <col min="16110" max="16110" width="8.125" style="137" customWidth="1"/>
    <col min="16111" max="16111" width="7.5" style="137" customWidth="1"/>
    <col min="16112" max="16113" width="14.875" style="137" customWidth="1"/>
    <col min="16114" max="16114" width="6.625" style="137" customWidth="1"/>
    <col min="16115" max="16115" width="13.25" style="137" customWidth="1"/>
    <col min="16116" max="16116" width="17" style="137" customWidth="1"/>
    <col min="16117" max="16384" width="9.625" style="137"/>
  </cols>
  <sheetData>
    <row r="2" spans="1:11">
      <c r="K2" s="4" t="s">
        <v>0</v>
      </c>
    </row>
    <row r="3" spans="1:11">
      <c r="K3" s="5" t="s">
        <v>261</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t="s">
        <v>263</v>
      </c>
      <c r="E20" s="7"/>
      <c r="F20" s="7"/>
      <c r="G20" s="7"/>
      <c r="H20" s="7"/>
      <c r="I20" s="7"/>
      <c r="J20" s="7"/>
      <c r="K20" s="7"/>
    </row>
    <row r="21" spans="1:11" ht="12.75" thickBot="1">
      <c r="C21" s="158" t="s">
        <v>229</v>
      </c>
      <c r="D21" s="133" t="s">
        <v>264</v>
      </c>
    </row>
    <row r="22" spans="1:11" ht="12.75" thickBot="1">
      <c r="C22" s="158" t="s">
        <v>230</v>
      </c>
      <c r="D22" s="133" t="s">
        <v>265</v>
      </c>
    </row>
    <row r="23" spans="1:11" ht="12.75" thickBot="1">
      <c r="C23" s="158" t="s">
        <v>231</v>
      </c>
      <c r="D23" s="133" t="s">
        <v>266</v>
      </c>
    </row>
    <row r="31" spans="1:11">
      <c r="C31" s="137" t="s">
        <v>2</v>
      </c>
    </row>
    <row r="36" spans="1:11" ht="30">
      <c r="A36" s="250" t="s">
        <v>237</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37" t="str">
        <f>$D$20</f>
        <v>University of Colorado</v>
      </c>
      <c r="G42" s="14"/>
      <c r="I42" s="17"/>
      <c r="J42" s="14"/>
      <c r="K42" s="18" t="str">
        <f>$K$3</f>
        <v>Date: October 10,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1">
      <c r="A49" s="8">
        <v>3</v>
      </c>
      <c r="C49" s="9" t="s">
        <v>18</v>
      </c>
      <c r="D49" s="27" t="s">
        <v>19</v>
      </c>
      <c r="E49" s="8">
        <v>3</v>
      </c>
      <c r="G49" s="92">
        <v>0</v>
      </c>
      <c r="H49" s="92">
        <v>0</v>
      </c>
      <c r="I49" s="30"/>
      <c r="J49" s="92">
        <v>0</v>
      </c>
      <c r="K49" s="92">
        <v>0</v>
      </c>
    </row>
    <row r="50" spans="1:11">
      <c r="A50" s="8">
        <v>4</v>
      </c>
      <c r="C50" s="9" t="s">
        <v>20</v>
      </c>
      <c r="D50" s="27" t="s">
        <v>21</v>
      </c>
      <c r="E50" s="8">
        <v>4</v>
      </c>
      <c r="G50" s="92">
        <v>0</v>
      </c>
      <c r="H50" s="92">
        <v>0</v>
      </c>
      <c r="I50" s="30"/>
      <c r="J50" s="92">
        <v>0</v>
      </c>
      <c r="K50" s="92">
        <v>0</v>
      </c>
    </row>
    <row r="51" spans="1:11">
      <c r="A51" s="8">
        <v>5</v>
      </c>
      <c r="C51" s="9" t="s">
        <v>22</v>
      </c>
      <c r="D51" s="27" t="s">
        <v>23</v>
      </c>
      <c r="E51" s="8">
        <v>5</v>
      </c>
      <c r="G51" s="92">
        <v>0</v>
      </c>
      <c r="H51" s="92">
        <v>0</v>
      </c>
      <c r="I51" s="30"/>
      <c r="J51" s="92">
        <v>0</v>
      </c>
      <c r="K51" s="92">
        <v>0</v>
      </c>
    </row>
    <row r="52" spans="1:11">
      <c r="A52" s="8">
        <v>6</v>
      </c>
      <c r="C52" s="9" t="s">
        <v>24</v>
      </c>
      <c r="D52" s="27" t="s">
        <v>25</v>
      </c>
      <c r="E52" s="8">
        <v>6</v>
      </c>
      <c r="G52" s="92">
        <v>0</v>
      </c>
      <c r="H52" s="92">
        <v>0</v>
      </c>
      <c r="I52" s="30"/>
      <c r="J52" s="92">
        <v>0</v>
      </c>
      <c r="K52" s="92">
        <v>0</v>
      </c>
    </row>
    <row r="53" spans="1:11">
      <c r="A53" s="8">
        <v>7</v>
      </c>
      <c r="C53" s="9" t="s">
        <v>26</v>
      </c>
      <c r="D53" s="27" t="s">
        <v>27</v>
      </c>
      <c r="E53" s="8">
        <v>7</v>
      </c>
      <c r="G53" s="92">
        <v>0</v>
      </c>
      <c r="H53" s="92">
        <v>0</v>
      </c>
      <c r="I53" s="30"/>
      <c r="J53" s="92">
        <v>0</v>
      </c>
      <c r="K53" s="92">
        <v>0</v>
      </c>
    </row>
    <row r="54" spans="1:11">
      <c r="A54" s="8">
        <v>8</v>
      </c>
      <c r="C54" s="9" t="s">
        <v>28</v>
      </c>
      <c r="D54" s="27" t="s">
        <v>29</v>
      </c>
      <c r="E54" s="8">
        <v>8</v>
      </c>
      <c r="G54" s="92">
        <v>0</v>
      </c>
      <c r="H54" s="92">
        <v>0</v>
      </c>
      <c r="I54" s="30"/>
      <c r="J54" s="92">
        <v>0</v>
      </c>
      <c r="K54" s="92">
        <v>0</v>
      </c>
    </row>
    <row r="55" spans="1:11">
      <c r="A55" s="8">
        <v>9</v>
      </c>
      <c r="C55" s="9" t="s">
        <v>30</v>
      </c>
      <c r="D55" s="27" t="s">
        <v>31</v>
      </c>
      <c r="E55" s="8">
        <v>9</v>
      </c>
      <c r="G55" s="93">
        <v>0</v>
      </c>
      <c r="H55" s="93">
        <v>0</v>
      </c>
      <c r="I55" s="30" t="s">
        <v>38</v>
      </c>
      <c r="J55" s="93">
        <v>0</v>
      </c>
      <c r="K55" s="93">
        <v>0</v>
      </c>
    </row>
    <row r="56" spans="1:11">
      <c r="A56" s="8">
        <v>10</v>
      </c>
      <c r="C56" s="9" t="s">
        <v>32</v>
      </c>
      <c r="D56" s="27" t="s">
        <v>33</v>
      </c>
      <c r="E56" s="8">
        <v>10</v>
      </c>
      <c r="G56" s="92">
        <v>0</v>
      </c>
      <c r="H56" s="92">
        <v>0</v>
      </c>
      <c r="I56" s="30"/>
      <c r="J56" s="92">
        <v>0</v>
      </c>
      <c r="K56" s="92">
        <v>0</v>
      </c>
    </row>
    <row r="57" spans="1:11">
      <c r="A57" s="8"/>
      <c r="C57" s="9"/>
      <c r="D57" s="27"/>
      <c r="E57" s="8"/>
      <c r="F57" s="19" t="s">
        <v>6</v>
      </c>
      <c r="G57" s="20" t="s">
        <v>6</v>
      </c>
      <c r="H57" s="49"/>
      <c r="I57" s="28"/>
      <c r="J57" s="20"/>
      <c r="K57" s="49"/>
    </row>
    <row r="58" spans="1:11" ht="15" customHeight="1">
      <c r="A58" s="137">
        <v>11</v>
      </c>
      <c r="C58" s="9" t="s">
        <v>34</v>
      </c>
      <c r="E58" s="137">
        <v>11</v>
      </c>
      <c r="G58" s="92">
        <v>0</v>
      </c>
      <c r="H58" s="93">
        <v>0</v>
      </c>
      <c r="I58" s="30"/>
      <c r="J58" s="92">
        <v>0</v>
      </c>
      <c r="K58" s="93">
        <v>0</v>
      </c>
    </row>
    <row r="59" spans="1:11">
      <c r="A59" s="8"/>
      <c r="E59" s="8"/>
      <c r="F59" s="19" t="s">
        <v>6</v>
      </c>
      <c r="G59" s="20" t="s">
        <v>6</v>
      </c>
      <c r="H59" s="21"/>
      <c r="I59" s="28"/>
      <c r="J59" s="20"/>
      <c r="K59" s="21"/>
    </row>
    <row r="60" spans="1:11">
      <c r="A60" s="8"/>
      <c r="E60" s="8"/>
      <c r="F60" s="19"/>
      <c r="G60" s="14"/>
      <c r="H60" s="21"/>
      <c r="I60" s="28"/>
      <c r="J60" s="14"/>
      <c r="K60" s="21"/>
    </row>
    <row r="61" spans="1:11">
      <c r="A61" s="137">
        <v>12</v>
      </c>
      <c r="C61" s="9" t="s">
        <v>35</v>
      </c>
      <c r="E61" s="137">
        <v>12</v>
      </c>
      <c r="G61" s="29"/>
      <c r="H61" s="29"/>
      <c r="I61" s="30"/>
      <c r="J61" s="92"/>
      <c r="K61" s="29"/>
    </row>
    <row r="62" spans="1:11">
      <c r="A62" s="8">
        <v>13</v>
      </c>
      <c r="C62" s="9" t="s">
        <v>36</v>
      </c>
      <c r="D62" s="27" t="s">
        <v>37</v>
      </c>
      <c r="E62" s="8">
        <v>13</v>
      </c>
      <c r="G62" s="50"/>
      <c r="H62" s="48">
        <v>0</v>
      </c>
      <c r="I62" s="30"/>
      <c r="J62" s="50"/>
      <c r="K62" s="48">
        <v>0</v>
      </c>
    </row>
    <row r="63" spans="1:11">
      <c r="A63" s="8">
        <v>14</v>
      </c>
      <c r="C63" s="9" t="s">
        <v>39</v>
      </c>
      <c r="D63" s="27" t="s">
        <v>40</v>
      </c>
      <c r="E63" s="8">
        <v>14</v>
      </c>
      <c r="G63" s="50"/>
      <c r="H63" s="48">
        <v>0</v>
      </c>
      <c r="I63" s="30"/>
      <c r="J63" s="50"/>
      <c r="K63" s="48">
        <v>0</v>
      </c>
    </row>
    <row r="64" spans="1:11">
      <c r="A64" s="8">
        <v>15</v>
      </c>
      <c r="C64" s="9" t="s">
        <v>41</v>
      </c>
      <c r="D64" s="27"/>
      <c r="E64" s="8">
        <v>15</v>
      </c>
      <c r="G64" s="92">
        <v>0</v>
      </c>
      <c r="H64" s="48">
        <v>0</v>
      </c>
      <c r="I64" s="30"/>
      <c r="J64" s="92">
        <v>0</v>
      </c>
      <c r="K64" s="48">
        <v>0</v>
      </c>
    </row>
    <row r="65" spans="1:231">
      <c r="A65" s="8">
        <v>16</v>
      </c>
      <c r="C65" s="9" t="s">
        <v>42</v>
      </c>
      <c r="D65" s="27"/>
      <c r="E65" s="8">
        <v>16</v>
      </c>
      <c r="G65" s="50"/>
      <c r="H65" s="48">
        <v>0</v>
      </c>
      <c r="I65" s="30"/>
      <c r="J65" s="50"/>
      <c r="K65" s="48">
        <v>0</v>
      </c>
    </row>
    <row r="66" spans="1:231">
      <c r="A66" s="27">
        <v>17</v>
      </c>
      <c r="B66" s="27"/>
      <c r="C66" s="31" t="s">
        <v>43</v>
      </c>
      <c r="D66" s="27"/>
      <c r="E66" s="27">
        <v>17</v>
      </c>
      <c r="F66" s="27"/>
      <c r="G66" s="92"/>
      <c r="H66" s="93">
        <v>0</v>
      </c>
      <c r="I66" s="31"/>
      <c r="J66" s="92"/>
      <c r="K66" s="93">
        <v>0</v>
      </c>
      <c r="L66" s="31"/>
      <c r="M66" s="27"/>
      <c r="N66" s="31"/>
      <c r="O66" s="27"/>
      <c r="P66" s="31"/>
      <c r="Q66" s="27"/>
      <c r="R66" s="31"/>
      <c r="S66" s="27"/>
      <c r="T66" s="31"/>
      <c r="U66" s="27"/>
      <c r="V66" s="31"/>
      <c r="W66" s="27"/>
      <c r="X66" s="31"/>
      <c r="Y66" s="27"/>
      <c r="Z66" s="31"/>
      <c r="AA66" s="27"/>
      <c r="AB66" s="31"/>
      <c r="AC66" s="27"/>
      <c r="AD66" s="31"/>
      <c r="AE66" s="27"/>
      <c r="AF66" s="31"/>
      <c r="AG66" s="27"/>
      <c r="AH66" s="31"/>
      <c r="AI66" s="27"/>
      <c r="AJ66" s="31"/>
      <c r="AK66" s="27"/>
      <c r="AL66" s="31"/>
      <c r="AM66" s="27"/>
      <c r="AN66" s="31"/>
      <c r="AO66" s="27"/>
      <c r="AP66" s="31"/>
      <c r="AQ66" s="27"/>
      <c r="AR66" s="31"/>
      <c r="AS66" s="27"/>
      <c r="AT66" s="31"/>
      <c r="AU66" s="27"/>
      <c r="AV66" s="31"/>
      <c r="AW66" s="27"/>
      <c r="AX66" s="31"/>
      <c r="AY66" s="27"/>
      <c r="AZ66" s="31"/>
      <c r="BA66" s="27"/>
      <c r="BB66" s="31"/>
      <c r="BC66" s="27"/>
      <c r="BD66" s="31"/>
      <c r="BE66" s="27"/>
      <c r="BF66" s="31"/>
      <c r="BG66" s="27"/>
      <c r="BH66" s="31"/>
      <c r="BI66" s="27"/>
      <c r="BJ66" s="31"/>
      <c r="BK66" s="27"/>
      <c r="BL66" s="31"/>
      <c r="BM66" s="27"/>
      <c r="BN66" s="31"/>
      <c r="BO66" s="27"/>
      <c r="BP66" s="31"/>
      <c r="BQ66" s="27"/>
      <c r="BR66" s="31"/>
      <c r="BS66" s="27"/>
      <c r="BT66" s="31"/>
      <c r="BU66" s="27"/>
      <c r="BV66" s="31"/>
      <c r="BW66" s="27"/>
      <c r="BX66" s="31"/>
      <c r="BY66" s="27"/>
      <c r="BZ66" s="31"/>
      <c r="CA66" s="27"/>
      <c r="CB66" s="31"/>
      <c r="CC66" s="27"/>
      <c r="CD66" s="31"/>
      <c r="CE66" s="27"/>
      <c r="CF66" s="31"/>
      <c r="CG66" s="27"/>
      <c r="CH66" s="31"/>
      <c r="CI66" s="27"/>
      <c r="CJ66" s="31"/>
      <c r="CK66" s="27"/>
      <c r="CL66" s="31"/>
      <c r="CM66" s="27"/>
      <c r="CN66" s="31"/>
      <c r="CO66" s="27"/>
      <c r="CP66" s="31"/>
      <c r="CQ66" s="27"/>
      <c r="CR66" s="31"/>
      <c r="CS66" s="27"/>
      <c r="CT66" s="31"/>
      <c r="CU66" s="27"/>
      <c r="CV66" s="31"/>
      <c r="CW66" s="27"/>
      <c r="CX66" s="31"/>
      <c r="CY66" s="27"/>
      <c r="CZ66" s="31"/>
      <c r="DA66" s="27"/>
      <c r="DB66" s="31"/>
      <c r="DC66" s="27"/>
      <c r="DD66" s="31"/>
      <c r="DE66" s="27"/>
      <c r="DF66" s="31"/>
      <c r="DG66" s="27"/>
      <c r="DH66" s="31"/>
      <c r="DI66" s="27"/>
      <c r="DJ66" s="31"/>
      <c r="DK66" s="27"/>
      <c r="DL66" s="31"/>
      <c r="DM66" s="27"/>
      <c r="DN66" s="31"/>
      <c r="DO66" s="27"/>
      <c r="DP66" s="31"/>
      <c r="DQ66" s="27"/>
      <c r="DR66" s="31"/>
      <c r="DS66" s="27"/>
      <c r="DT66" s="31"/>
      <c r="DU66" s="27"/>
      <c r="DV66" s="31"/>
      <c r="DW66" s="27"/>
      <c r="DX66" s="31"/>
      <c r="DY66" s="27"/>
      <c r="DZ66" s="31"/>
      <c r="EA66" s="27"/>
      <c r="EB66" s="31"/>
      <c r="EC66" s="27"/>
      <c r="ED66" s="31"/>
      <c r="EE66" s="27"/>
      <c r="EF66" s="31"/>
      <c r="EG66" s="27"/>
      <c r="EH66" s="31"/>
      <c r="EI66" s="27"/>
      <c r="EJ66" s="31"/>
      <c r="EK66" s="27"/>
      <c r="EL66" s="31"/>
      <c r="EM66" s="27"/>
      <c r="EN66" s="31"/>
      <c r="EO66" s="27"/>
      <c r="EP66" s="31"/>
      <c r="EQ66" s="27"/>
      <c r="ER66" s="31"/>
      <c r="ES66" s="27"/>
      <c r="ET66" s="31"/>
      <c r="EU66" s="27"/>
      <c r="EV66" s="31"/>
      <c r="EW66" s="27"/>
      <c r="EX66" s="31"/>
      <c r="EY66" s="27"/>
      <c r="EZ66" s="31"/>
      <c r="FA66" s="27"/>
      <c r="FB66" s="31"/>
      <c r="FC66" s="27"/>
      <c r="FD66" s="31"/>
      <c r="FE66" s="27"/>
      <c r="FF66" s="31"/>
      <c r="FG66" s="27"/>
      <c r="FH66" s="31"/>
      <c r="FI66" s="27"/>
      <c r="FJ66" s="31"/>
      <c r="FK66" s="27"/>
      <c r="FL66" s="31"/>
      <c r="FM66" s="27"/>
      <c r="FN66" s="31"/>
      <c r="FO66" s="27"/>
      <c r="FP66" s="31"/>
      <c r="FQ66" s="27"/>
      <c r="FR66" s="31"/>
      <c r="FS66" s="27"/>
      <c r="FT66" s="31"/>
      <c r="FU66" s="27"/>
      <c r="FV66" s="31"/>
      <c r="FW66" s="27"/>
      <c r="FX66" s="31"/>
      <c r="FY66" s="27"/>
      <c r="FZ66" s="31"/>
      <c r="GA66" s="27"/>
      <c r="GB66" s="31"/>
      <c r="GC66" s="27"/>
      <c r="GD66" s="31"/>
      <c r="GE66" s="27"/>
      <c r="GF66" s="31"/>
      <c r="GG66" s="27"/>
      <c r="GH66" s="31"/>
      <c r="GI66" s="27"/>
      <c r="GJ66" s="31"/>
      <c r="GK66" s="27"/>
      <c r="GL66" s="31"/>
      <c r="GM66" s="27"/>
      <c r="GN66" s="31"/>
      <c r="GO66" s="27"/>
      <c r="GP66" s="31"/>
      <c r="GQ66" s="27"/>
      <c r="GR66" s="31"/>
      <c r="GS66" s="27"/>
      <c r="GT66" s="31"/>
      <c r="GU66" s="27"/>
      <c r="GV66" s="31"/>
      <c r="GW66" s="27"/>
      <c r="GX66" s="31"/>
      <c r="GY66" s="27"/>
      <c r="GZ66" s="31"/>
      <c r="HA66" s="27"/>
      <c r="HB66" s="31"/>
      <c r="HC66" s="27"/>
      <c r="HD66" s="31"/>
      <c r="HE66" s="27"/>
      <c r="HF66" s="31"/>
      <c r="HG66" s="27"/>
      <c r="HH66" s="31"/>
      <c r="HI66" s="27"/>
      <c r="HJ66" s="31"/>
      <c r="HK66" s="27"/>
      <c r="HL66" s="31"/>
      <c r="HM66" s="27"/>
      <c r="HN66" s="31"/>
      <c r="HO66" s="27"/>
      <c r="HP66" s="31"/>
      <c r="HQ66" s="27"/>
      <c r="HR66" s="31"/>
      <c r="HS66" s="27"/>
      <c r="HT66" s="31"/>
      <c r="HU66" s="27"/>
      <c r="HV66" s="31"/>
      <c r="HW66" s="27"/>
    </row>
    <row r="67" spans="1:231">
      <c r="A67" s="8">
        <v>18</v>
      </c>
      <c r="C67" s="9" t="s">
        <v>44</v>
      </c>
      <c r="D67" s="27"/>
      <c r="E67" s="8">
        <v>18</v>
      </c>
      <c r="G67" s="50"/>
      <c r="H67" s="48">
        <v>0</v>
      </c>
      <c r="I67" s="30"/>
      <c r="J67" s="50"/>
      <c r="K67" s="48">
        <v>0</v>
      </c>
    </row>
    <row r="68" spans="1:231">
      <c r="A68" s="8">
        <v>19</v>
      </c>
      <c r="C68" s="9" t="s">
        <v>45</v>
      </c>
      <c r="D68" s="27"/>
      <c r="E68" s="8">
        <v>19</v>
      </c>
      <c r="G68" s="50"/>
      <c r="H68" s="48">
        <v>0</v>
      </c>
      <c r="I68" s="30"/>
      <c r="J68" s="50"/>
      <c r="K68" s="48">
        <v>0</v>
      </c>
    </row>
    <row r="69" spans="1:231">
      <c r="A69" s="8">
        <v>20</v>
      </c>
      <c r="C69" s="9" t="s">
        <v>46</v>
      </c>
      <c r="D69" s="27"/>
      <c r="E69" s="8">
        <v>20</v>
      </c>
      <c r="G69" s="50"/>
      <c r="H69" s="48">
        <v>0</v>
      </c>
      <c r="I69" s="30"/>
      <c r="J69" s="50"/>
      <c r="K69" s="48">
        <v>0</v>
      </c>
    </row>
    <row r="70" spans="1:231">
      <c r="A70" s="27">
        <v>21</v>
      </c>
      <c r="C70" s="9" t="s">
        <v>47</v>
      </c>
      <c r="D70" s="27"/>
      <c r="E70" s="8">
        <v>21</v>
      </c>
      <c r="G70" s="50"/>
      <c r="H70" s="48">
        <v>0</v>
      </c>
      <c r="I70" s="30"/>
      <c r="J70" s="50"/>
      <c r="K70" s="48">
        <v>0</v>
      </c>
    </row>
    <row r="71" spans="1:231">
      <c r="A71" s="27">
        <v>22</v>
      </c>
      <c r="C71" s="9"/>
      <c r="D71" s="27"/>
      <c r="E71" s="8">
        <v>22</v>
      </c>
      <c r="G71" s="50"/>
      <c r="H71" s="48">
        <v>0</v>
      </c>
      <c r="I71" s="30" t="s">
        <v>38</v>
      </c>
      <c r="J71" s="50"/>
      <c r="K71" s="48">
        <v>0</v>
      </c>
    </row>
    <row r="72" spans="1:231">
      <c r="A72" s="8">
        <v>23</v>
      </c>
      <c r="C72" s="32"/>
      <c r="E72" s="8">
        <v>23</v>
      </c>
      <c r="F72" s="19" t="s">
        <v>6</v>
      </c>
      <c r="G72" s="20"/>
      <c r="H72" s="21"/>
      <c r="I72" s="28"/>
      <c r="J72" s="20"/>
      <c r="K72" s="21"/>
    </row>
    <row r="73" spans="1:231">
      <c r="A73" s="8">
        <v>24</v>
      </c>
      <c r="C73" s="32"/>
      <c r="D73" s="9"/>
      <c r="E73" s="8">
        <v>24</v>
      </c>
    </row>
    <row r="74" spans="1:231">
      <c r="A74" s="8">
        <v>25</v>
      </c>
      <c r="C74" s="9" t="s">
        <v>239</v>
      </c>
      <c r="D74" s="27"/>
      <c r="E74" s="8">
        <v>25</v>
      </c>
      <c r="G74" s="50"/>
      <c r="H74" s="48">
        <v>0</v>
      </c>
      <c r="I74" s="30"/>
      <c r="J74" s="50"/>
      <c r="K74" s="48">
        <v>0</v>
      </c>
    </row>
    <row r="75" spans="1:231">
      <c r="A75" s="137">
        <v>26</v>
      </c>
      <c r="E75" s="137">
        <v>26</v>
      </c>
      <c r="F75" s="19" t="s">
        <v>6</v>
      </c>
      <c r="G75" s="20"/>
      <c r="H75" s="21"/>
      <c r="I75" s="28"/>
      <c r="J75" s="20"/>
      <c r="K75" s="21"/>
    </row>
    <row r="76" spans="1:231" ht="15" customHeight="1">
      <c r="A76" s="8">
        <v>27</v>
      </c>
      <c r="C76" s="9" t="s">
        <v>48</v>
      </c>
      <c r="E76" s="8">
        <v>27</v>
      </c>
      <c r="F76" s="17"/>
      <c r="G76" s="92"/>
      <c r="H76" s="93">
        <v>0</v>
      </c>
      <c r="I76" s="29"/>
      <c r="J76" s="92"/>
      <c r="K76" s="93">
        <v>0</v>
      </c>
    </row>
    <row r="77" spans="1:231">
      <c r="F77" s="19"/>
      <c r="G77" s="20"/>
      <c r="H77" s="21"/>
      <c r="I77" s="28"/>
      <c r="J77" s="20"/>
      <c r="K77" s="21"/>
    </row>
    <row r="78" spans="1:231" ht="14.25">
      <c r="F78"/>
      <c r="G78"/>
      <c r="H78"/>
      <c r="I78"/>
      <c r="J78"/>
      <c r="K78"/>
    </row>
    <row r="79" spans="1:231" ht="30.75" customHeight="1">
      <c r="A79" s="33"/>
      <c r="B79" s="33"/>
      <c r="C79" s="243" t="s">
        <v>233</v>
      </c>
      <c r="D79" s="243"/>
      <c r="E79" s="243"/>
      <c r="F79" s="243"/>
      <c r="G79" s="243"/>
      <c r="H79" s="243"/>
      <c r="I79" s="243"/>
      <c r="J79" s="243"/>
      <c r="K79" s="34"/>
    </row>
    <row r="80" spans="1:231">
      <c r="D80" s="27"/>
      <c r="F80" s="19"/>
      <c r="G80" s="20"/>
      <c r="I80" s="28"/>
      <c r="J80" s="20"/>
      <c r="K80" s="21"/>
    </row>
    <row r="81" spans="1:11">
      <c r="C81" s="137" t="s">
        <v>49</v>
      </c>
      <c r="D81" s="27"/>
      <c r="F81" s="19"/>
      <c r="G81" s="20"/>
      <c r="I81" s="28"/>
      <c r="J81" s="20"/>
      <c r="K81" s="21"/>
    </row>
    <row r="82" spans="1:11">
      <c r="A82" s="8"/>
      <c r="C82" s="9"/>
      <c r="E82" s="8"/>
      <c r="F82" s="10"/>
      <c r="G82" s="11"/>
      <c r="H82" s="12"/>
      <c r="I82" s="10"/>
      <c r="J82" s="11"/>
      <c r="K82" s="12"/>
    </row>
    <row r="83" spans="1:11">
      <c r="A83" s="16" t="s">
        <v>58</v>
      </c>
      <c r="G83" s="14"/>
      <c r="K83" s="15" t="s">
        <v>59</v>
      </c>
    </row>
    <row r="84" spans="1:11" s="36" customFormat="1">
      <c r="A84" s="246" t="s">
        <v>60</v>
      </c>
      <c r="B84" s="246"/>
      <c r="C84" s="246"/>
      <c r="D84" s="246"/>
      <c r="E84" s="246"/>
      <c r="F84" s="246"/>
      <c r="G84" s="246"/>
      <c r="H84" s="246"/>
      <c r="I84" s="246"/>
      <c r="J84" s="246"/>
      <c r="K84" s="246"/>
    </row>
    <row r="85" spans="1:11">
      <c r="A85" s="16" t="str">
        <f>$A$42</f>
        <v xml:space="preserve">NAME: </v>
      </c>
      <c r="C85" s="137" t="str">
        <f>$D$20</f>
        <v>University of Colorado</v>
      </c>
      <c r="G85" s="14"/>
      <c r="I85" s="17"/>
      <c r="J85" s="14"/>
      <c r="K85" s="18" t="str">
        <f>$K$3</f>
        <v>Date: October 10, 2016</v>
      </c>
    </row>
    <row r="86" spans="1:11">
      <c r="A86" s="19" t="s">
        <v>6</v>
      </c>
      <c r="B86" s="19" t="s">
        <v>6</v>
      </c>
      <c r="C86" s="19" t="s">
        <v>6</v>
      </c>
      <c r="D86" s="19" t="s">
        <v>6</v>
      </c>
      <c r="E86" s="19" t="s">
        <v>6</v>
      </c>
      <c r="F86" s="19" t="s">
        <v>6</v>
      </c>
      <c r="G86" s="20" t="s">
        <v>6</v>
      </c>
      <c r="H86" s="21" t="s">
        <v>6</v>
      </c>
      <c r="I86" s="19" t="s">
        <v>6</v>
      </c>
      <c r="J86" s="20" t="s">
        <v>6</v>
      </c>
      <c r="K86" s="21" t="s">
        <v>6</v>
      </c>
    </row>
    <row r="87" spans="1:11">
      <c r="A87" s="22" t="s">
        <v>7</v>
      </c>
      <c r="C87" s="9" t="s">
        <v>8</v>
      </c>
      <c r="E87" s="22" t="s">
        <v>7</v>
      </c>
      <c r="F87" s="23"/>
      <c r="G87" s="24"/>
      <c r="H87" s="25" t="str">
        <f>H44</f>
        <v>2015-16</v>
      </c>
      <c r="I87" s="23"/>
      <c r="J87" s="24"/>
      <c r="K87" s="25" t="str">
        <f>K44</f>
        <v>2016-17</v>
      </c>
    </row>
    <row r="88" spans="1:11">
      <c r="A88" s="22" t="s">
        <v>9</v>
      </c>
      <c r="C88" s="26" t="s">
        <v>10</v>
      </c>
      <c r="E88" s="22" t="s">
        <v>9</v>
      </c>
      <c r="F88" s="23"/>
      <c r="G88" s="24" t="s">
        <v>11</v>
      </c>
      <c r="H88" s="25" t="s">
        <v>12</v>
      </c>
      <c r="I88" s="23"/>
      <c r="J88" s="24" t="s">
        <v>11</v>
      </c>
      <c r="K88" s="25" t="s">
        <v>13</v>
      </c>
    </row>
    <row r="89" spans="1:11">
      <c r="A89" s="19" t="s">
        <v>6</v>
      </c>
      <c r="B89" s="19" t="s">
        <v>6</v>
      </c>
      <c r="C89" s="19" t="s">
        <v>6</v>
      </c>
      <c r="D89" s="19" t="s">
        <v>6</v>
      </c>
      <c r="E89" s="19" t="s">
        <v>6</v>
      </c>
      <c r="F89" s="19" t="s">
        <v>6</v>
      </c>
      <c r="G89" s="20" t="s">
        <v>6</v>
      </c>
      <c r="H89" s="20" t="s">
        <v>6</v>
      </c>
      <c r="I89" s="19" t="s">
        <v>6</v>
      </c>
      <c r="J89" s="20" t="s">
        <v>6</v>
      </c>
      <c r="K89" s="21" t="s">
        <v>6</v>
      </c>
    </row>
    <row r="90" spans="1:11">
      <c r="A90" s="8">
        <v>1</v>
      </c>
      <c r="C90" s="9" t="s">
        <v>14</v>
      </c>
      <c r="D90" s="27" t="s">
        <v>15</v>
      </c>
      <c r="E90" s="8">
        <v>1</v>
      </c>
      <c r="G90" s="48">
        <f>+G481</f>
        <v>2625</v>
      </c>
      <c r="H90" s="160">
        <f>+H481</f>
        <v>344722799</v>
      </c>
      <c r="I90" s="30"/>
      <c r="J90" s="160">
        <f>+J481</f>
        <v>2703.75</v>
      </c>
      <c r="K90" s="160">
        <f>+K481</f>
        <v>352956883</v>
      </c>
    </row>
    <row r="91" spans="1:11">
      <c r="A91" s="8">
        <v>2</v>
      </c>
      <c r="C91" s="9" t="s">
        <v>16</v>
      </c>
      <c r="D91" s="27" t="s">
        <v>17</v>
      </c>
      <c r="E91" s="8">
        <v>2</v>
      </c>
      <c r="G91" s="48">
        <f>+G520</f>
        <v>103</v>
      </c>
      <c r="H91" s="160">
        <f>+H520</f>
        <v>15695528</v>
      </c>
      <c r="I91" s="30"/>
      <c r="J91" s="160">
        <f>+J520</f>
        <v>105.02</v>
      </c>
      <c r="K91" s="160">
        <f>+K520</f>
        <v>16104860</v>
      </c>
    </row>
    <row r="92" spans="1:11">
      <c r="A92" s="8">
        <v>3</v>
      </c>
      <c r="C92" s="9" t="s">
        <v>18</v>
      </c>
      <c r="D92" s="27" t="s">
        <v>19</v>
      </c>
      <c r="E92" s="8">
        <v>3</v>
      </c>
      <c r="G92" s="48">
        <f>+G557</f>
        <v>12</v>
      </c>
      <c r="H92" s="160">
        <f>+H557</f>
        <v>822254</v>
      </c>
      <c r="I92" s="30"/>
      <c r="J92" s="160">
        <f>+J557</f>
        <v>13</v>
      </c>
      <c r="K92" s="160">
        <f>+K557</f>
        <v>845918</v>
      </c>
    </row>
    <row r="93" spans="1:11">
      <c r="A93" s="8">
        <v>4</v>
      </c>
      <c r="C93" s="9" t="s">
        <v>20</v>
      </c>
      <c r="D93" s="27" t="s">
        <v>21</v>
      </c>
      <c r="E93" s="8">
        <v>4</v>
      </c>
      <c r="G93" s="48">
        <f>+G594</f>
        <v>546</v>
      </c>
      <c r="H93" s="160">
        <f>+H594</f>
        <v>87330968</v>
      </c>
      <c r="I93" s="30"/>
      <c r="J93" s="160">
        <f>+J594</f>
        <v>557</v>
      </c>
      <c r="K93" s="160">
        <f>+K594</f>
        <v>90150480</v>
      </c>
    </row>
    <row r="94" spans="1:11">
      <c r="A94" s="8">
        <v>5</v>
      </c>
      <c r="C94" s="9" t="s">
        <v>22</v>
      </c>
      <c r="D94" s="27" t="s">
        <v>23</v>
      </c>
      <c r="E94" s="8">
        <v>5</v>
      </c>
      <c r="G94" s="48">
        <f>+G631</f>
        <v>269</v>
      </c>
      <c r="H94" s="160">
        <f>+H631</f>
        <v>30090185</v>
      </c>
      <c r="I94" s="30"/>
      <c r="J94" s="160">
        <f>+J631</f>
        <v>276</v>
      </c>
      <c r="K94" s="160">
        <f>+K631</f>
        <v>30814316</v>
      </c>
    </row>
    <row r="95" spans="1:11">
      <c r="A95" s="8">
        <v>6</v>
      </c>
      <c r="C95" s="9" t="s">
        <v>24</v>
      </c>
      <c r="D95" s="27" t="s">
        <v>25</v>
      </c>
      <c r="E95" s="8">
        <v>6</v>
      </c>
      <c r="G95" s="48">
        <f>+G668</f>
        <v>297</v>
      </c>
      <c r="H95" s="160">
        <f>+H668</f>
        <v>56466405</v>
      </c>
      <c r="I95" s="30"/>
      <c r="J95" s="160">
        <f>+J668</f>
        <v>315</v>
      </c>
      <c r="K95" s="160">
        <f>+K668</f>
        <v>58161824</v>
      </c>
    </row>
    <row r="96" spans="1:11">
      <c r="A96" s="8">
        <v>7</v>
      </c>
      <c r="C96" s="9" t="s">
        <v>26</v>
      </c>
      <c r="D96" s="27" t="s">
        <v>27</v>
      </c>
      <c r="E96" s="8">
        <v>7</v>
      </c>
      <c r="G96" s="48">
        <f>+G705</f>
        <v>506</v>
      </c>
      <c r="H96" s="160">
        <f>+H705</f>
        <v>75346803</v>
      </c>
      <c r="I96" s="30"/>
      <c r="J96" s="160">
        <f>+J705</f>
        <v>515</v>
      </c>
      <c r="K96" s="160">
        <f>+K705</f>
        <v>79395368</v>
      </c>
    </row>
    <row r="97" spans="1:231">
      <c r="A97" s="8">
        <v>8</v>
      </c>
      <c r="C97" s="9" t="s">
        <v>28</v>
      </c>
      <c r="D97" s="27" t="s">
        <v>29</v>
      </c>
      <c r="E97" s="8">
        <v>8</v>
      </c>
      <c r="G97" s="48">
        <f>+G742</f>
        <v>0</v>
      </c>
      <c r="H97" s="160">
        <f>+H742</f>
        <v>65983725</v>
      </c>
      <c r="I97" s="30"/>
      <c r="J97" s="160">
        <f>+J742</f>
        <v>0</v>
      </c>
      <c r="K97" s="160">
        <f>+K742</f>
        <v>72965172</v>
      </c>
    </row>
    <row r="98" spans="1:231">
      <c r="A98" s="8">
        <v>9</v>
      </c>
      <c r="C98" s="9" t="s">
        <v>30</v>
      </c>
      <c r="D98" s="27" t="s">
        <v>31</v>
      </c>
      <c r="E98" s="8">
        <v>9</v>
      </c>
      <c r="G98" s="48">
        <f>+G780</f>
        <v>0</v>
      </c>
      <c r="H98" s="160">
        <f>+H780</f>
        <v>0</v>
      </c>
      <c r="I98" s="30" t="s">
        <v>38</v>
      </c>
      <c r="J98" s="160">
        <f>+J780</f>
        <v>0</v>
      </c>
      <c r="K98" s="160">
        <f>+K780</f>
        <v>0</v>
      </c>
    </row>
    <row r="99" spans="1:231">
      <c r="A99" s="8">
        <v>10</v>
      </c>
      <c r="C99" s="9" t="s">
        <v>32</v>
      </c>
      <c r="D99" s="27" t="s">
        <v>33</v>
      </c>
      <c r="E99" s="8">
        <v>10</v>
      </c>
      <c r="G99" s="48">
        <f>+G816</f>
        <v>0</v>
      </c>
      <c r="H99" s="160">
        <f>+H816</f>
        <v>46165107</v>
      </c>
      <c r="I99" s="30"/>
      <c r="J99" s="160">
        <f>+J816</f>
        <v>0</v>
      </c>
      <c r="K99" s="160">
        <f>+K816</f>
        <v>64762138</v>
      </c>
    </row>
    <row r="100" spans="1:231">
      <c r="A100" s="8"/>
      <c r="C100" s="9"/>
      <c r="D100" s="27"/>
      <c r="E100" s="8"/>
      <c r="F100" s="19" t="s">
        <v>6</v>
      </c>
      <c r="G100" s="20" t="s">
        <v>6</v>
      </c>
      <c r="H100" s="49"/>
      <c r="I100" s="28"/>
      <c r="J100" s="20"/>
      <c r="K100" s="49"/>
    </row>
    <row r="101" spans="1:231">
      <c r="A101" s="137">
        <v>11</v>
      </c>
      <c r="C101" s="9" t="s">
        <v>61</v>
      </c>
      <c r="E101" s="137">
        <v>11</v>
      </c>
      <c r="G101" s="48">
        <f>SUM(G90:G99)</f>
        <v>4358</v>
      </c>
      <c r="H101" s="48">
        <f>SUM(H90:H99)</f>
        <v>722623774</v>
      </c>
      <c r="I101" s="30"/>
      <c r="J101" s="160">
        <f>SUM(J90:J99)</f>
        <v>4484.7700000000004</v>
      </c>
      <c r="K101" s="160">
        <f>SUM(K90:K99)</f>
        <v>766156959</v>
      </c>
    </row>
    <row r="102" spans="1:231">
      <c r="A102" s="8"/>
      <c r="E102" s="8"/>
      <c r="F102" s="19" t="s">
        <v>6</v>
      </c>
      <c r="G102" s="20" t="s">
        <v>6</v>
      </c>
      <c r="H102" s="21"/>
      <c r="I102" s="28"/>
      <c r="J102" s="20"/>
      <c r="K102" s="21"/>
    </row>
    <row r="103" spans="1:231">
      <c r="A103" s="8"/>
      <c r="E103" s="8"/>
      <c r="F103" s="19"/>
      <c r="G103" s="14"/>
      <c r="H103" s="21"/>
      <c r="I103" s="28"/>
      <c r="J103" s="14"/>
      <c r="K103" s="21"/>
    </row>
    <row r="104" spans="1:231">
      <c r="A104" s="137">
        <v>12</v>
      </c>
      <c r="C104" s="9" t="s">
        <v>35</v>
      </c>
      <c r="E104" s="137">
        <v>12</v>
      </c>
      <c r="G104" s="29"/>
      <c r="H104" s="29"/>
      <c r="I104" s="30"/>
      <c r="J104" s="50"/>
      <c r="K104" s="29"/>
    </row>
    <row r="105" spans="1:231">
      <c r="A105" s="8">
        <v>13</v>
      </c>
      <c r="C105" s="9" t="s">
        <v>36</v>
      </c>
      <c r="D105" s="27" t="s">
        <v>37</v>
      </c>
      <c r="E105" s="8">
        <v>13</v>
      </c>
      <c r="G105" s="50"/>
      <c r="H105" s="48">
        <f>+H443</f>
        <v>0</v>
      </c>
      <c r="I105" s="30"/>
      <c r="J105" s="50"/>
      <c r="K105" s="160">
        <f>+K443</f>
        <v>0</v>
      </c>
    </row>
    <row r="106" spans="1:231">
      <c r="A106" s="8">
        <v>14</v>
      </c>
      <c r="C106" s="9" t="s">
        <v>39</v>
      </c>
      <c r="D106" s="27" t="s">
        <v>62</v>
      </c>
      <c r="E106" s="8">
        <v>14</v>
      </c>
      <c r="G106" s="50"/>
      <c r="H106" s="116">
        <f>H145</f>
        <v>35830995</v>
      </c>
      <c r="I106" s="30"/>
      <c r="J106" s="50"/>
      <c r="K106" s="161">
        <f>K145</f>
        <v>37204097</v>
      </c>
    </row>
    <row r="107" spans="1:231">
      <c r="A107" s="8">
        <v>15</v>
      </c>
      <c r="C107" s="9" t="s">
        <v>41</v>
      </c>
      <c r="D107" s="27"/>
      <c r="E107" s="8">
        <v>15</v>
      </c>
      <c r="G107" s="160">
        <f>H182</f>
        <v>14454.909333333333</v>
      </c>
      <c r="H107" s="138">
        <v>32523546</v>
      </c>
      <c r="I107" s="30"/>
      <c r="J107" s="160">
        <f>K182</f>
        <v>14306.064444444444</v>
      </c>
      <c r="K107" s="162">
        <v>32188645</v>
      </c>
    </row>
    <row r="108" spans="1:231">
      <c r="A108" s="8">
        <v>16</v>
      </c>
      <c r="C108" s="9" t="s">
        <v>42</v>
      </c>
      <c r="D108" s="27"/>
      <c r="E108" s="8">
        <v>16</v>
      </c>
      <c r="G108" s="50"/>
      <c r="H108" s="48">
        <f>+H308-H107</f>
        <v>164529737</v>
      </c>
      <c r="I108" s="30"/>
      <c r="J108" s="50"/>
      <c r="K108" s="162">
        <v>170105373</v>
      </c>
    </row>
    <row r="109" spans="1:231">
      <c r="A109" s="27">
        <v>17</v>
      </c>
      <c r="B109" s="27"/>
      <c r="C109" s="31" t="s">
        <v>63</v>
      </c>
      <c r="D109" s="27" t="s">
        <v>64</v>
      </c>
      <c r="E109" s="27">
        <v>17</v>
      </c>
      <c r="F109" s="27"/>
      <c r="G109" s="50"/>
      <c r="H109" s="48">
        <f>SUM(H107:H108)</f>
        <v>197053283</v>
      </c>
      <c r="I109" s="31"/>
      <c r="J109" s="50"/>
      <c r="K109" s="160">
        <f>SUM(K107:K108)</f>
        <v>202294018</v>
      </c>
      <c r="L109" s="31"/>
      <c r="M109" s="27"/>
      <c r="N109" s="31"/>
      <c r="O109" s="27"/>
      <c r="P109" s="31"/>
      <c r="Q109" s="27"/>
      <c r="R109" s="31"/>
      <c r="S109" s="27"/>
      <c r="T109" s="31"/>
      <c r="U109" s="27"/>
      <c r="V109" s="31"/>
      <c r="W109" s="27"/>
      <c r="X109" s="31"/>
      <c r="Y109" s="27"/>
      <c r="Z109" s="31"/>
      <c r="AA109" s="27"/>
      <c r="AB109" s="31"/>
      <c r="AC109" s="27"/>
      <c r="AD109" s="31"/>
      <c r="AE109" s="27"/>
      <c r="AF109" s="31"/>
      <c r="AG109" s="27"/>
      <c r="AH109" s="31"/>
      <c r="AI109" s="27"/>
      <c r="AJ109" s="31"/>
      <c r="AK109" s="27"/>
      <c r="AL109" s="31"/>
      <c r="AM109" s="27"/>
      <c r="AN109" s="31"/>
      <c r="AO109" s="27"/>
      <c r="AP109" s="31"/>
      <c r="AQ109" s="27"/>
      <c r="AR109" s="31"/>
      <c r="AS109" s="27"/>
      <c r="AT109" s="31"/>
      <c r="AU109" s="27"/>
      <c r="AV109" s="31"/>
      <c r="AW109" s="27"/>
      <c r="AX109" s="31"/>
      <c r="AY109" s="27"/>
      <c r="AZ109" s="31"/>
      <c r="BA109" s="27"/>
      <c r="BB109" s="31"/>
      <c r="BC109" s="27"/>
      <c r="BD109" s="31"/>
      <c r="BE109" s="27"/>
      <c r="BF109" s="31"/>
      <c r="BG109" s="27"/>
      <c r="BH109" s="31"/>
      <c r="BI109" s="27"/>
      <c r="BJ109" s="31"/>
      <c r="BK109" s="27"/>
      <c r="BL109" s="31"/>
      <c r="BM109" s="27"/>
      <c r="BN109" s="31"/>
      <c r="BO109" s="27"/>
      <c r="BP109" s="31"/>
      <c r="BQ109" s="27"/>
      <c r="BR109" s="31"/>
      <c r="BS109" s="27"/>
      <c r="BT109" s="31"/>
      <c r="BU109" s="27"/>
      <c r="BV109" s="31"/>
      <c r="BW109" s="27"/>
      <c r="BX109" s="31"/>
      <c r="BY109" s="27"/>
      <c r="BZ109" s="31"/>
      <c r="CA109" s="27"/>
      <c r="CB109" s="31"/>
      <c r="CC109" s="27"/>
      <c r="CD109" s="31"/>
      <c r="CE109" s="27"/>
      <c r="CF109" s="31"/>
      <c r="CG109" s="27"/>
      <c r="CH109" s="31"/>
      <c r="CI109" s="27"/>
      <c r="CJ109" s="31"/>
      <c r="CK109" s="27"/>
      <c r="CL109" s="31"/>
      <c r="CM109" s="27"/>
      <c r="CN109" s="31"/>
      <c r="CO109" s="27"/>
      <c r="CP109" s="31"/>
      <c r="CQ109" s="27"/>
      <c r="CR109" s="31"/>
      <c r="CS109" s="27"/>
      <c r="CT109" s="31"/>
      <c r="CU109" s="27"/>
      <c r="CV109" s="31"/>
      <c r="CW109" s="27"/>
      <c r="CX109" s="31"/>
      <c r="CY109" s="27"/>
      <c r="CZ109" s="31"/>
      <c r="DA109" s="27"/>
      <c r="DB109" s="31"/>
      <c r="DC109" s="27"/>
      <c r="DD109" s="31"/>
      <c r="DE109" s="27"/>
      <c r="DF109" s="31"/>
      <c r="DG109" s="27"/>
      <c r="DH109" s="31"/>
      <c r="DI109" s="27"/>
      <c r="DJ109" s="31"/>
      <c r="DK109" s="27"/>
      <c r="DL109" s="31"/>
      <c r="DM109" s="27"/>
      <c r="DN109" s="31"/>
      <c r="DO109" s="27"/>
      <c r="DP109" s="31"/>
      <c r="DQ109" s="27"/>
      <c r="DR109" s="31"/>
      <c r="DS109" s="27"/>
      <c r="DT109" s="31"/>
      <c r="DU109" s="27"/>
      <c r="DV109" s="31"/>
      <c r="DW109" s="27"/>
      <c r="DX109" s="31"/>
      <c r="DY109" s="27"/>
      <c r="DZ109" s="31"/>
      <c r="EA109" s="27"/>
      <c r="EB109" s="31"/>
      <c r="EC109" s="27"/>
      <c r="ED109" s="31"/>
      <c r="EE109" s="27"/>
      <c r="EF109" s="31"/>
      <c r="EG109" s="27"/>
      <c r="EH109" s="31"/>
      <c r="EI109" s="27"/>
      <c r="EJ109" s="31"/>
      <c r="EK109" s="27"/>
      <c r="EL109" s="31"/>
      <c r="EM109" s="27"/>
      <c r="EN109" s="31"/>
      <c r="EO109" s="27"/>
      <c r="EP109" s="31"/>
      <c r="EQ109" s="27"/>
      <c r="ER109" s="31"/>
      <c r="ES109" s="27"/>
      <c r="ET109" s="31"/>
      <c r="EU109" s="27"/>
      <c r="EV109" s="31"/>
      <c r="EW109" s="27"/>
      <c r="EX109" s="31"/>
      <c r="EY109" s="27"/>
      <c r="EZ109" s="31"/>
      <c r="FA109" s="27"/>
      <c r="FB109" s="31"/>
      <c r="FC109" s="27"/>
      <c r="FD109" s="31"/>
      <c r="FE109" s="27"/>
      <c r="FF109" s="31"/>
      <c r="FG109" s="27"/>
      <c r="FH109" s="31"/>
      <c r="FI109" s="27"/>
      <c r="FJ109" s="31"/>
      <c r="FK109" s="27"/>
      <c r="FL109" s="31"/>
      <c r="FM109" s="27"/>
      <c r="FN109" s="31"/>
      <c r="FO109" s="27"/>
      <c r="FP109" s="31"/>
      <c r="FQ109" s="27"/>
      <c r="FR109" s="31"/>
      <c r="FS109" s="27"/>
      <c r="FT109" s="31"/>
      <c r="FU109" s="27"/>
      <c r="FV109" s="31"/>
      <c r="FW109" s="27"/>
      <c r="FX109" s="31"/>
      <c r="FY109" s="27"/>
      <c r="FZ109" s="31"/>
      <c r="GA109" s="27"/>
      <c r="GB109" s="31"/>
      <c r="GC109" s="27"/>
      <c r="GD109" s="31"/>
      <c r="GE109" s="27"/>
      <c r="GF109" s="31"/>
      <c r="GG109" s="27"/>
      <c r="GH109" s="31"/>
      <c r="GI109" s="27"/>
      <c r="GJ109" s="31"/>
      <c r="GK109" s="27"/>
      <c r="GL109" s="31"/>
      <c r="GM109" s="27"/>
      <c r="GN109" s="31"/>
      <c r="GO109" s="27"/>
      <c r="GP109" s="31"/>
      <c r="GQ109" s="27"/>
      <c r="GR109" s="31"/>
      <c r="GS109" s="27"/>
      <c r="GT109" s="31"/>
      <c r="GU109" s="27"/>
      <c r="GV109" s="31"/>
      <c r="GW109" s="27"/>
      <c r="GX109" s="31"/>
      <c r="GY109" s="27"/>
      <c r="GZ109" s="31"/>
      <c r="HA109" s="27"/>
      <c r="HB109" s="31"/>
      <c r="HC109" s="27"/>
      <c r="HD109" s="31"/>
      <c r="HE109" s="27"/>
      <c r="HF109" s="31"/>
      <c r="HG109" s="27"/>
      <c r="HH109" s="31"/>
      <c r="HI109" s="27"/>
      <c r="HJ109" s="31"/>
      <c r="HK109" s="27"/>
      <c r="HL109" s="31"/>
      <c r="HM109" s="27"/>
      <c r="HN109" s="31"/>
      <c r="HO109" s="27"/>
      <c r="HP109" s="31"/>
      <c r="HQ109" s="27"/>
      <c r="HR109" s="31"/>
      <c r="HS109" s="27"/>
      <c r="HT109" s="31"/>
      <c r="HU109" s="27"/>
      <c r="HV109" s="31"/>
      <c r="HW109" s="27"/>
    </row>
    <row r="110" spans="1:231">
      <c r="A110" s="8">
        <v>18</v>
      </c>
      <c r="C110" s="9" t="s">
        <v>44</v>
      </c>
      <c r="D110" s="27" t="s">
        <v>64</v>
      </c>
      <c r="E110" s="8">
        <v>18</v>
      </c>
      <c r="G110" s="50"/>
      <c r="H110" s="48">
        <f>+H307</f>
        <v>37906835</v>
      </c>
      <c r="I110" s="30"/>
      <c r="J110" s="50"/>
      <c r="K110" s="162">
        <v>38498237</v>
      </c>
    </row>
    <row r="111" spans="1:231">
      <c r="A111" s="8">
        <v>19</v>
      </c>
      <c r="C111" s="9" t="s">
        <v>45</v>
      </c>
      <c r="D111" s="27" t="s">
        <v>64</v>
      </c>
      <c r="E111" s="8">
        <v>19</v>
      </c>
      <c r="G111" s="50"/>
      <c r="H111" s="48">
        <f>+H313</f>
        <v>369934267</v>
      </c>
      <c r="I111" s="30"/>
      <c r="J111" s="50"/>
      <c r="K111" s="162">
        <v>399258372</v>
      </c>
    </row>
    <row r="112" spans="1:231">
      <c r="A112" s="8">
        <v>20</v>
      </c>
      <c r="C112" s="9" t="s">
        <v>46</v>
      </c>
      <c r="D112" s="27" t="s">
        <v>64</v>
      </c>
      <c r="E112" s="8">
        <v>20</v>
      </c>
      <c r="G112" s="50"/>
      <c r="H112" s="48">
        <f>H109+H110+H111</f>
        <v>604894385</v>
      </c>
      <c r="I112" s="30"/>
      <c r="J112" s="50"/>
      <c r="K112" s="160">
        <f>K109+K110+K111</f>
        <v>640050627</v>
      </c>
    </row>
    <row r="113" spans="1:11">
      <c r="A113" s="27">
        <v>21</v>
      </c>
      <c r="C113" s="9"/>
      <c r="D113" s="27"/>
      <c r="E113" s="8">
        <v>21</v>
      </c>
      <c r="G113" s="50"/>
      <c r="H113" s="48">
        <f>+H352-H333</f>
        <v>0</v>
      </c>
      <c r="I113" s="30"/>
      <c r="J113" s="50"/>
      <c r="K113" s="163">
        <f>+K352-K333</f>
        <v>0</v>
      </c>
    </row>
    <row r="114" spans="1:11">
      <c r="A114" s="27">
        <v>22</v>
      </c>
      <c r="C114" s="9"/>
      <c r="D114" s="27"/>
      <c r="E114" s="8">
        <v>22</v>
      </c>
      <c r="G114" s="50"/>
      <c r="H114" s="48">
        <f>H333</f>
        <v>0</v>
      </c>
      <c r="I114" s="30" t="s">
        <v>38</v>
      </c>
      <c r="J114" s="50"/>
      <c r="K114" s="163">
        <f>K333</f>
        <v>0</v>
      </c>
    </row>
    <row r="115" spans="1:11">
      <c r="A115" s="8">
        <v>23</v>
      </c>
      <c r="C115" s="32"/>
      <c r="E115" s="8">
        <v>23</v>
      </c>
      <c r="F115" s="19" t="s">
        <v>6</v>
      </c>
      <c r="G115" s="20"/>
      <c r="H115" s="21"/>
      <c r="I115" s="28"/>
      <c r="J115" s="20"/>
      <c r="K115" s="21"/>
    </row>
    <row r="116" spans="1:11">
      <c r="A116" s="8">
        <v>24</v>
      </c>
      <c r="C116" s="32"/>
      <c r="D116" s="9"/>
      <c r="E116" s="8">
        <v>24</v>
      </c>
    </row>
    <row r="117" spans="1:11">
      <c r="A117" s="8">
        <v>25</v>
      </c>
      <c r="C117" s="9" t="s">
        <v>239</v>
      </c>
      <c r="D117" s="27" t="s">
        <v>65</v>
      </c>
      <c r="E117" s="8">
        <v>25</v>
      </c>
      <c r="G117" s="50"/>
      <c r="H117" s="48">
        <f>+H399</f>
        <v>81898394</v>
      </c>
      <c r="I117" s="30"/>
      <c r="J117" s="50"/>
      <c r="K117" s="48">
        <f>+K399</f>
        <v>88902235</v>
      </c>
    </row>
    <row r="118" spans="1:11">
      <c r="A118" s="137">
        <v>26</v>
      </c>
      <c r="E118" s="137">
        <v>26</v>
      </c>
      <c r="F118" s="19" t="s">
        <v>6</v>
      </c>
      <c r="G118" s="20"/>
      <c r="H118" s="21"/>
      <c r="I118" s="28"/>
      <c r="J118" s="20"/>
      <c r="K118" s="21"/>
    </row>
    <row r="119" spans="1:11">
      <c r="A119" s="8">
        <v>27</v>
      </c>
      <c r="C119" s="9" t="s">
        <v>48</v>
      </c>
      <c r="E119" s="8">
        <v>27</v>
      </c>
      <c r="F119" s="17"/>
      <c r="G119" s="50"/>
      <c r="H119" s="48">
        <f>H105+H106+H112+H113+H114+H117</f>
        <v>722623774</v>
      </c>
      <c r="I119" s="29"/>
      <c r="J119" s="51"/>
      <c r="K119" s="48">
        <f>K105+K106+K112+K113+K114+K117</f>
        <v>766156959</v>
      </c>
    </row>
    <row r="120" spans="1:11">
      <c r="A120" s="8"/>
      <c r="C120" s="9"/>
      <c r="E120" s="8"/>
      <c r="F120" s="52" t="s">
        <v>260</v>
      </c>
      <c r="G120" s="53"/>
      <c r="H120" s="53"/>
      <c r="I120" s="53"/>
      <c r="J120" s="54"/>
      <c r="K120" s="55"/>
    </row>
    <row r="121" spans="1:11" ht="29.25" customHeight="1">
      <c r="C121" s="243" t="s">
        <v>233</v>
      </c>
      <c r="D121" s="243"/>
      <c r="E121" s="243"/>
      <c r="F121" s="243"/>
      <c r="G121" s="243"/>
      <c r="H121" s="243"/>
      <c r="I121" s="243"/>
      <c r="J121" s="243"/>
      <c r="K121" s="56"/>
    </row>
    <row r="122" spans="1:11">
      <c r="D122" s="27"/>
      <c r="F122" s="19"/>
      <c r="G122" s="20"/>
      <c r="I122" s="28"/>
      <c r="J122" s="20"/>
      <c r="K122" s="21"/>
    </row>
    <row r="123" spans="1:11">
      <c r="C123" s="137" t="s">
        <v>49</v>
      </c>
      <c r="G123" s="137"/>
      <c r="H123" s="137"/>
      <c r="J123" s="137"/>
      <c r="K123" s="137"/>
    </row>
    <row r="124" spans="1:11">
      <c r="D124" s="27"/>
      <c r="F124" s="19"/>
      <c r="G124" s="20"/>
      <c r="I124" s="28"/>
      <c r="J124" s="20"/>
      <c r="K124" s="21"/>
    </row>
    <row r="125" spans="1:11">
      <c r="E125" s="35"/>
    </row>
    <row r="126" spans="1:11">
      <c r="A126" s="36" t="s">
        <v>234</v>
      </c>
    </row>
    <row r="127" spans="1:11">
      <c r="A127" s="16" t="str">
        <f>$A$83</f>
        <v xml:space="preserve">Institution No.:  </v>
      </c>
      <c r="B127" s="36"/>
      <c r="C127" s="36"/>
      <c r="D127" s="36"/>
      <c r="E127" s="37"/>
      <c r="F127" s="36"/>
      <c r="G127" s="38"/>
      <c r="H127" s="39"/>
      <c r="I127" s="36"/>
      <c r="J127" s="38"/>
      <c r="K127" s="15" t="s">
        <v>50</v>
      </c>
    </row>
    <row r="128" spans="1:11" ht="14.25">
      <c r="A128" s="244" t="s">
        <v>249</v>
      </c>
      <c r="B128" s="244"/>
      <c r="C128" s="244"/>
      <c r="D128" s="244"/>
      <c r="E128" s="244"/>
      <c r="F128" s="244"/>
      <c r="G128" s="244"/>
      <c r="H128" s="244"/>
      <c r="I128" s="244"/>
      <c r="J128" s="244"/>
      <c r="K128" s="244"/>
    </row>
    <row r="129" spans="1:11">
      <c r="A129" s="16" t="str">
        <f>$A$42</f>
        <v xml:space="preserve">NAME: </v>
      </c>
      <c r="C129" s="137" t="str">
        <f>$D$20</f>
        <v>University of Colorado</v>
      </c>
      <c r="H129" s="40"/>
      <c r="J129" s="14"/>
      <c r="K129" s="18" t="str">
        <f>$K$3</f>
        <v>Date: October 10, 2016</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2015-16</v>
      </c>
      <c r="I131" s="23"/>
      <c r="J131" s="24"/>
      <c r="K131" s="25" t="str">
        <f>K87</f>
        <v>2016-17</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45" t="s">
        <v>66</v>
      </c>
      <c r="D135" s="245"/>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35830995</v>
      </c>
      <c r="I137" s="94"/>
      <c r="J137" s="94"/>
      <c r="K137" s="140">
        <v>37204097</v>
      </c>
    </row>
    <row r="138" spans="1:11">
      <c r="A138" s="137">
        <v>5</v>
      </c>
      <c r="C138" s="137" t="s">
        <v>55</v>
      </c>
      <c r="E138" s="137">
        <v>5</v>
      </c>
      <c r="G138" s="94"/>
      <c r="H138" s="140">
        <v>0</v>
      </c>
      <c r="I138" s="94"/>
      <c r="J138" s="94"/>
      <c r="K138" s="140">
        <v>0</v>
      </c>
    </row>
    <row r="139" spans="1:11" ht="47.25" customHeight="1">
      <c r="A139" s="41">
        <v>6</v>
      </c>
      <c r="C139" s="245" t="s">
        <v>56</v>
      </c>
      <c r="D139" s="245"/>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35830995</v>
      </c>
      <c r="I145" s="94"/>
      <c r="J145" s="94"/>
      <c r="K145" s="94">
        <f>SUM(K135:K144)</f>
        <v>37204097</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1" ht="12.75">
      <c r="B161" s="45"/>
      <c r="C161" s="46"/>
      <c r="D161" s="47"/>
      <c r="E161" s="47"/>
      <c r="F161" s="47"/>
    </row>
    <row r="162" spans="1:11">
      <c r="E162" s="35"/>
    </row>
    <row r="163" spans="1:11">
      <c r="E163" s="35"/>
    </row>
    <row r="164" spans="1:11">
      <c r="E164" s="35"/>
    </row>
    <row r="165" spans="1:11">
      <c r="E165" s="35"/>
    </row>
    <row r="166" spans="1:11">
      <c r="E166" s="35"/>
    </row>
    <row r="167" spans="1:11">
      <c r="E167" s="35"/>
    </row>
    <row r="168" spans="1:11">
      <c r="E168" s="35"/>
    </row>
    <row r="169" spans="1:11">
      <c r="E169" s="35"/>
    </row>
    <row r="170" spans="1:11">
      <c r="E170" s="35"/>
    </row>
    <row r="171" spans="1:11">
      <c r="E171" s="35"/>
    </row>
    <row r="172" spans="1:11">
      <c r="E172" s="35"/>
    </row>
    <row r="173" spans="1:11">
      <c r="E173" s="35"/>
    </row>
    <row r="174" spans="1:11">
      <c r="A174" s="16" t="str">
        <f>$A$83</f>
        <v xml:space="preserve">Institution No.:  </v>
      </c>
      <c r="E174" s="35"/>
      <c r="G174" s="14"/>
      <c r="H174" s="40"/>
      <c r="J174" s="14"/>
      <c r="K174" s="15" t="s">
        <v>67</v>
      </c>
    </row>
    <row r="175" spans="1:11" s="36" customFormat="1">
      <c r="A175" s="244" t="s">
        <v>68</v>
      </c>
      <c r="B175" s="244"/>
      <c r="C175" s="244"/>
      <c r="D175" s="244"/>
      <c r="E175" s="244"/>
      <c r="F175" s="244"/>
      <c r="G175" s="244"/>
      <c r="H175" s="244"/>
      <c r="I175" s="244"/>
      <c r="J175" s="244"/>
      <c r="K175" s="244"/>
    </row>
    <row r="176" spans="1:11">
      <c r="A176" s="16" t="str">
        <f>$A$42</f>
        <v xml:space="preserve">NAME: </v>
      </c>
      <c r="C176" s="137" t="str">
        <f>$D$20</f>
        <v>University of Colorado</v>
      </c>
      <c r="H176" s="40"/>
      <c r="J176" s="14"/>
      <c r="K176" s="18" t="str">
        <f>$K$3</f>
        <v>Date: October 10, 2016</v>
      </c>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2015-16</v>
      </c>
      <c r="I178" s="23"/>
      <c r="J178" s="137"/>
      <c r="K178" s="25" t="str">
        <f>K131</f>
        <v>2016-17</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30"/>
      <c r="J181" s="137"/>
      <c r="K181" s="137"/>
    </row>
    <row r="182" spans="1:11">
      <c r="A182" s="27" t="s">
        <v>70</v>
      </c>
      <c r="C182" s="9" t="s">
        <v>71</v>
      </c>
      <c r="E182" s="27" t="s">
        <v>70</v>
      </c>
      <c r="F182" s="60"/>
      <c r="G182" s="96"/>
      <c r="H182" s="164">
        <v>14454.909333333333</v>
      </c>
      <c r="I182" s="96"/>
      <c r="J182" s="137"/>
      <c r="K182" s="164">
        <v>14306.064444444444</v>
      </c>
    </row>
    <row r="183" spans="1:11">
      <c r="A183" s="27" t="s">
        <v>72</v>
      </c>
      <c r="C183" s="9" t="s">
        <v>73</v>
      </c>
      <c r="E183" s="27" t="s">
        <v>72</v>
      </c>
      <c r="F183" s="60"/>
      <c r="G183" s="96"/>
      <c r="H183" s="165">
        <f>H184-H182</f>
        <v>462.09066666666695</v>
      </c>
      <c r="I183" s="96"/>
      <c r="J183" s="137"/>
      <c r="K183" s="165">
        <f>K184-K182</f>
        <v>689.93555555555577</v>
      </c>
    </row>
    <row r="184" spans="1:11">
      <c r="A184" s="27" t="s">
        <v>74</v>
      </c>
      <c r="C184" s="9" t="s">
        <v>75</v>
      </c>
      <c r="E184" s="27" t="s">
        <v>74</v>
      </c>
      <c r="F184" s="60"/>
      <c r="G184" s="96"/>
      <c r="H184" s="166">
        <f>G308</f>
        <v>14917</v>
      </c>
      <c r="I184" s="96"/>
      <c r="J184" s="137"/>
      <c r="K184" s="166">
        <v>14996</v>
      </c>
    </row>
    <row r="185" spans="1:11">
      <c r="A185" s="8">
        <v>3</v>
      </c>
      <c r="C185" s="9" t="s">
        <v>76</v>
      </c>
      <c r="E185" s="8">
        <v>3</v>
      </c>
      <c r="F185" s="60"/>
      <c r="G185" s="96"/>
      <c r="H185" s="164">
        <f>G307</f>
        <v>1810</v>
      </c>
      <c r="I185" s="96"/>
      <c r="J185" s="137"/>
      <c r="K185" s="164">
        <v>1820</v>
      </c>
    </row>
    <row r="186" spans="1:11">
      <c r="A186" s="8">
        <v>4</v>
      </c>
      <c r="C186" s="9" t="s">
        <v>77</v>
      </c>
      <c r="E186" s="8">
        <v>4</v>
      </c>
      <c r="F186" s="60"/>
      <c r="G186" s="96"/>
      <c r="H186" s="166">
        <f>SUM(H184:H185)</f>
        <v>16727</v>
      </c>
      <c r="I186" s="96"/>
      <c r="J186" s="137"/>
      <c r="K186" s="166">
        <f>SUM(K184:K185)</f>
        <v>16816</v>
      </c>
    </row>
    <row r="187" spans="1:11">
      <c r="A187" s="8">
        <v>5</v>
      </c>
      <c r="E187" s="8">
        <v>5</v>
      </c>
      <c r="F187" s="60"/>
      <c r="G187" s="96"/>
      <c r="H187" s="166"/>
      <c r="I187" s="96"/>
      <c r="J187" s="137"/>
      <c r="K187" s="166"/>
    </row>
    <row r="188" spans="1:11">
      <c r="A188" s="8">
        <v>6</v>
      </c>
      <c r="C188" s="9" t="s">
        <v>78</v>
      </c>
      <c r="E188" s="8">
        <v>6</v>
      </c>
      <c r="F188" s="60"/>
      <c r="G188" s="96"/>
      <c r="H188" s="164">
        <f>G310</f>
        <v>9677</v>
      </c>
      <c r="I188" s="96"/>
      <c r="J188" s="137"/>
      <c r="K188" s="164">
        <v>10092</v>
      </c>
    </row>
    <row r="189" spans="1:11">
      <c r="A189" s="8">
        <v>7</v>
      </c>
      <c r="C189" s="9" t="s">
        <v>79</v>
      </c>
      <c r="E189" s="8">
        <v>7</v>
      </c>
      <c r="F189" s="60"/>
      <c r="G189" s="96"/>
      <c r="H189" s="164">
        <f>G309</f>
        <v>1140</v>
      </c>
      <c r="I189" s="96"/>
      <c r="J189" s="137"/>
      <c r="K189" s="164">
        <v>1258</v>
      </c>
    </row>
    <row r="190" spans="1:11">
      <c r="A190" s="8">
        <v>8</v>
      </c>
      <c r="C190" s="9" t="s">
        <v>80</v>
      </c>
      <c r="E190" s="8">
        <v>8</v>
      </c>
      <c r="F190" s="60"/>
      <c r="G190" s="96"/>
      <c r="H190" s="166">
        <f>SUM(H188:H189)</f>
        <v>10817</v>
      </c>
      <c r="I190" s="96"/>
      <c r="J190" s="137"/>
      <c r="K190" s="166">
        <f>SUM(K188:K189)</f>
        <v>11350</v>
      </c>
    </row>
    <row r="191" spans="1:11">
      <c r="A191" s="8">
        <v>9</v>
      </c>
      <c r="E191" s="8">
        <v>9</v>
      </c>
      <c r="F191" s="60"/>
      <c r="G191" s="96"/>
      <c r="H191" s="166"/>
      <c r="I191" s="96"/>
      <c r="J191" s="137"/>
      <c r="K191" s="166"/>
    </row>
    <row r="192" spans="1:11">
      <c r="A192" s="8">
        <v>10</v>
      </c>
      <c r="C192" s="9" t="s">
        <v>81</v>
      </c>
      <c r="E192" s="8">
        <v>10</v>
      </c>
      <c r="F192" s="60"/>
      <c r="G192" s="96"/>
      <c r="H192" s="166">
        <f>H184+H188</f>
        <v>24594</v>
      </c>
      <c r="I192" s="96"/>
      <c r="J192" s="137"/>
      <c r="K192" s="166">
        <f>K184+K188</f>
        <v>25088</v>
      </c>
    </row>
    <row r="193" spans="1:11">
      <c r="A193" s="8">
        <v>11</v>
      </c>
      <c r="C193" s="9" t="s">
        <v>82</v>
      </c>
      <c r="E193" s="8">
        <v>11</v>
      </c>
      <c r="F193" s="60"/>
      <c r="G193" s="96"/>
      <c r="H193" s="166">
        <f>H185+H189</f>
        <v>2950</v>
      </c>
      <c r="I193" s="96"/>
      <c r="J193" s="137"/>
      <c r="K193" s="166">
        <f>K185+K189</f>
        <v>3078</v>
      </c>
    </row>
    <row r="194" spans="1:11">
      <c r="A194" s="8">
        <v>12</v>
      </c>
      <c r="C194" s="9" t="s">
        <v>83</v>
      </c>
      <c r="E194" s="8">
        <v>12</v>
      </c>
      <c r="F194" s="60"/>
      <c r="G194" s="96"/>
      <c r="H194" s="166">
        <f>H192+H193</f>
        <v>27544</v>
      </c>
      <c r="I194" s="96"/>
      <c r="J194" s="137"/>
      <c r="K194" s="166">
        <f>K192+K193</f>
        <v>28166</v>
      </c>
    </row>
    <row r="195" spans="1:11">
      <c r="A195" s="8">
        <v>13</v>
      </c>
      <c r="E195" s="8">
        <v>13</v>
      </c>
      <c r="G195" s="96"/>
      <c r="H195" s="167"/>
      <c r="I195" s="100"/>
      <c r="J195" s="137"/>
      <c r="K195" s="99"/>
    </row>
    <row r="196" spans="1:11">
      <c r="A196" s="8">
        <v>15</v>
      </c>
      <c r="C196" s="9" t="s">
        <v>84</v>
      </c>
      <c r="E196" s="8">
        <v>15</v>
      </c>
      <c r="G196" s="96"/>
      <c r="H196" s="168"/>
      <c r="I196" s="100"/>
      <c r="J196" s="137"/>
      <c r="K196" s="101"/>
    </row>
    <row r="197" spans="1:11">
      <c r="A197" s="8">
        <v>16</v>
      </c>
      <c r="C197" s="9" t="s">
        <v>85</v>
      </c>
      <c r="E197" s="8">
        <v>16</v>
      </c>
      <c r="G197" s="96"/>
      <c r="H197" s="167">
        <f>(H119-H367)/H194</f>
        <v>24114.297669183852</v>
      </c>
      <c r="I197" s="102"/>
      <c r="J197" s="137"/>
      <c r="K197" s="167"/>
    </row>
    <row r="198" spans="1:11">
      <c r="A198" s="8">
        <v>17</v>
      </c>
      <c r="C198" s="9" t="s">
        <v>86</v>
      </c>
      <c r="E198" s="8">
        <v>17</v>
      </c>
      <c r="G198" s="96"/>
      <c r="H198" s="169">
        <v>2250</v>
      </c>
      <c r="I198" s="100"/>
      <c r="J198" s="137"/>
      <c r="K198" s="167"/>
    </row>
    <row r="199" spans="1:11">
      <c r="A199" s="8">
        <v>18</v>
      </c>
      <c r="E199" s="8">
        <v>18</v>
      </c>
      <c r="G199" s="96"/>
      <c r="H199" s="167"/>
      <c r="I199" s="100"/>
      <c r="J199" s="137"/>
      <c r="K199" s="167"/>
    </row>
    <row r="200" spans="1:11">
      <c r="A200" s="137">
        <v>19</v>
      </c>
      <c r="C200" s="9" t="s">
        <v>87</v>
      </c>
      <c r="E200" s="137">
        <v>19</v>
      </c>
      <c r="G200" s="96"/>
      <c r="H200" s="167"/>
      <c r="I200" s="100"/>
      <c r="J200" s="137"/>
      <c r="K200" s="167"/>
    </row>
    <row r="201" spans="1:11">
      <c r="A201" s="8">
        <v>20</v>
      </c>
      <c r="C201" s="9" t="s">
        <v>88</v>
      </c>
      <c r="E201" s="8">
        <v>20</v>
      </c>
      <c r="F201" s="10"/>
      <c r="G201" s="103"/>
      <c r="H201" s="170">
        <f>G460+G499</f>
        <v>2303</v>
      </c>
      <c r="I201" s="103"/>
      <c r="J201" s="137"/>
      <c r="K201" s="170"/>
    </row>
    <row r="202" spans="1:11">
      <c r="A202" s="8">
        <v>21</v>
      </c>
      <c r="C202" s="9" t="s">
        <v>89</v>
      </c>
      <c r="E202" s="8">
        <v>21</v>
      </c>
      <c r="F202" s="10"/>
      <c r="G202" s="103"/>
      <c r="H202" s="170">
        <f>G456+G495</f>
        <v>1598</v>
      </c>
      <c r="I202" s="103"/>
      <c r="J202" s="137"/>
      <c r="K202" s="170"/>
    </row>
    <row r="203" spans="1:11">
      <c r="A203" s="8">
        <v>22</v>
      </c>
      <c r="C203" s="9" t="s">
        <v>90</v>
      </c>
      <c r="E203" s="8">
        <v>22</v>
      </c>
      <c r="F203" s="10"/>
      <c r="G203" s="103"/>
      <c r="H203" s="170">
        <f>G458+G497</f>
        <v>705</v>
      </c>
      <c r="I203" s="103"/>
      <c r="J203" s="137"/>
      <c r="K203" s="170"/>
    </row>
    <row r="204" spans="1:11">
      <c r="A204" s="8">
        <v>23</v>
      </c>
      <c r="E204" s="8">
        <v>23</v>
      </c>
      <c r="F204" s="10"/>
      <c r="G204" s="103"/>
      <c r="H204" s="170"/>
      <c r="I204" s="103"/>
      <c r="J204" s="137"/>
      <c r="K204" s="170"/>
    </row>
    <row r="205" spans="1:11">
      <c r="A205" s="8">
        <v>24</v>
      </c>
      <c r="C205" s="9" t="s">
        <v>91</v>
      </c>
      <c r="E205" s="8">
        <v>24</v>
      </c>
      <c r="F205" s="10"/>
      <c r="G205" s="103"/>
      <c r="H205" s="170"/>
      <c r="I205" s="103"/>
      <c r="K205" s="170"/>
    </row>
    <row r="206" spans="1:11">
      <c r="A206" s="8">
        <v>25</v>
      </c>
      <c r="C206" s="9" t="s">
        <v>92</v>
      </c>
      <c r="E206" s="8">
        <v>25</v>
      </c>
      <c r="G206" s="96"/>
      <c r="H206" s="170">
        <f>IF(OR(G460&gt;0,G499&gt;0),(H499+H460)/(G499+G460),0)</f>
        <v>123973.3347807208</v>
      </c>
      <c r="I206" s="100"/>
      <c r="J206" s="165"/>
      <c r="K206" s="170"/>
    </row>
    <row r="207" spans="1:11">
      <c r="A207" s="8">
        <v>26</v>
      </c>
      <c r="C207" s="9" t="s">
        <v>93</v>
      </c>
      <c r="E207" s="8">
        <v>26</v>
      </c>
      <c r="G207" s="96"/>
      <c r="H207" s="167">
        <f>IF(H202=0,0,(H456+H457+H495+H496)/H202)</f>
        <v>138072.82478097623</v>
      </c>
      <c r="I207" s="100"/>
      <c r="J207" s="165"/>
      <c r="K207" s="167"/>
    </row>
    <row r="208" spans="1:11">
      <c r="A208" s="8">
        <v>27</v>
      </c>
      <c r="C208" s="9" t="s">
        <v>94</v>
      </c>
      <c r="E208" s="8">
        <v>27</v>
      </c>
      <c r="G208" s="96"/>
      <c r="H208" s="167">
        <f>IF(H203=0,0,(H458+H459+H497+H498)/H203)</f>
        <v>92014.490780141845</v>
      </c>
      <c r="I208" s="100"/>
      <c r="J208" s="165"/>
      <c r="K208" s="167"/>
    </row>
    <row r="209" spans="1:11">
      <c r="A209" s="8">
        <v>28</v>
      </c>
      <c r="E209" s="8">
        <v>28</v>
      </c>
      <c r="G209" s="96"/>
      <c r="H209" s="167"/>
      <c r="I209" s="100"/>
      <c r="J209" s="165"/>
      <c r="K209" s="167"/>
    </row>
    <row r="210" spans="1:11">
      <c r="A210" s="8">
        <v>29</v>
      </c>
      <c r="C210" s="9" t="s">
        <v>95</v>
      </c>
      <c r="E210" s="8">
        <v>29</v>
      </c>
      <c r="F210" s="61"/>
      <c r="G210" s="96"/>
      <c r="H210" s="166">
        <f>G101</f>
        <v>4358</v>
      </c>
      <c r="I210" s="96"/>
      <c r="J210" s="165"/>
      <c r="K210" s="166"/>
    </row>
    <row r="211" spans="1:11">
      <c r="A211" s="9"/>
      <c r="H211" s="40"/>
      <c r="J211" s="137"/>
      <c r="K211" s="137"/>
    </row>
    <row r="212" spans="1:11">
      <c r="A212" s="9"/>
      <c r="H212" s="40"/>
      <c r="K212" s="40"/>
    </row>
    <row r="213" spans="1:11" ht="30" customHeight="1">
      <c r="A213" s="9"/>
      <c r="C213" s="252" t="s">
        <v>96</v>
      </c>
      <c r="D213" s="252"/>
      <c r="E213" s="252"/>
      <c r="F213" s="252"/>
      <c r="G213" s="252"/>
      <c r="H213" s="252"/>
      <c r="I213" s="252"/>
      <c r="K213" s="40"/>
    </row>
    <row r="214" spans="1:11">
      <c r="A214" s="9"/>
      <c r="H214" s="40"/>
      <c r="K214" s="40"/>
    </row>
    <row r="215" spans="1:11">
      <c r="A215" s="9"/>
      <c r="H215" s="40"/>
      <c r="K215" s="40"/>
    </row>
    <row r="216" spans="1:11">
      <c r="A216" s="9"/>
      <c r="H216" s="40"/>
      <c r="K216" s="40"/>
    </row>
    <row r="217" spans="1:11">
      <c r="A217" s="9"/>
      <c r="C217" s="36"/>
      <c r="D217" s="36"/>
      <c r="E217" s="36"/>
      <c r="F217" s="36"/>
      <c r="G217" s="62"/>
      <c r="H217" s="39"/>
      <c r="K217" s="40"/>
    </row>
    <row r="218" spans="1:11">
      <c r="A218" s="9"/>
      <c r="H218" s="40"/>
      <c r="K218" s="40"/>
    </row>
    <row r="219" spans="1:11">
      <c r="A219" s="9"/>
      <c r="H219" s="40"/>
      <c r="K219" s="40"/>
    </row>
    <row r="220" spans="1:11">
      <c r="A220" s="9"/>
      <c r="H220" s="40"/>
      <c r="K220" s="40"/>
    </row>
    <row r="221" spans="1:11">
      <c r="A221" s="9"/>
      <c r="H221" s="40"/>
      <c r="K221" s="40"/>
    </row>
    <row r="222" spans="1:11">
      <c r="A222" s="9"/>
      <c r="H222" s="40"/>
      <c r="K222" s="40"/>
    </row>
    <row r="223" spans="1:11">
      <c r="A223" s="9"/>
      <c r="H223" s="40"/>
      <c r="K223" s="40"/>
    </row>
    <row r="224" spans="1:11">
      <c r="E224" s="35"/>
      <c r="G224" s="14"/>
      <c r="H224" s="40"/>
      <c r="I224" s="17"/>
      <c r="K224" s="40"/>
    </row>
    <row r="225" spans="1:11">
      <c r="A225" s="9"/>
      <c r="H225" s="40"/>
      <c r="K225" s="40"/>
    </row>
    <row r="226" spans="1:11">
      <c r="A226" s="16" t="str">
        <f>$A$83</f>
        <v xml:space="preserve">Institution No.:  </v>
      </c>
      <c r="C226" s="63"/>
      <c r="G226" s="137"/>
      <c r="H226" s="137"/>
      <c r="I226" s="31" t="s">
        <v>97</v>
      </c>
      <c r="J226" s="137"/>
      <c r="K226" s="137"/>
    </row>
    <row r="227" spans="1:11">
      <c r="A227" s="159"/>
      <c r="B227" s="253" t="s">
        <v>98</v>
      </c>
      <c r="C227" s="253"/>
      <c r="D227" s="253"/>
      <c r="E227" s="253"/>
      <c r="F227" s="253"/>
      <c r="G227" s="253"/>
      <c r="H227" s="253"/>
      <c r="I227" s="253"/>
      <c r="J227" s="253"/>
      <c r="K227" s="253"/>
    </row>
    <row r="228" spans="1:11">
      <c r="A228" s="16" t="str">
        <f>$A$42</f>
        <v xml:space="preserve">NAME: </v>
      </c>
      <c r="C228" s="137" t="str">
        <f>$D$20</f>
        <v>University of Colorado</v>
      </c>
      <c r="G228" s="137"/>
      <c r="H228" s="137"/>
      <c r="I228" s="18" t="str">
        <f>$K$3</f>
        <v>Date: October 10, 2016</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42">
        <v>0</v>
      </c>
      <c r="E236" s="142">
        <v>0</v>
      </c>
      <c r="F236" s="97">
        <v>0</v>
      </c>
      <c r="G236" s="137"/>
      <c r="H236" s="137"/>
      <c r="J236" s="137"/>
      <c r="K236" s="137"/>
    </row>
    <row r="237" spans="1:11">
      <c r="A237" s="9"/>
      <c r="D237" s="105"/>
      <c r="E237" s="105"/>
      <c r="F237" s="105"/>
      <c r="G237" s="137"/>
      <c r="H237" s="137"/>
      <c r="J237" s="137"/>
      <c r="K237" s="137"/>
    </row>
    <row r="238" spans="1:11">
      <c r="A238" s="9"/>
      <c r="C238" s="9" t="s">
        <v>106</v>
      </c>
      <c r="D238" s="164">
        <v>14819</v>
      </c>
      <c r="E238" s="164">
        <v>581</v>
      </c>
      <c r="F238" s="97">
        <f>D238/E238</f>
        <v>25.506024096385541</v>
      </c>
      <c r="G238" s="8"/>
      <c r="H238" s="137"/>
      <c r="J238" s="137"/>
      <c r="K238" s="171"/>
    </row>
    <row r="239" spans="1:11">
      <c r="A239" s="9"/>
      <c r="D239" s="167"/>
      <c r="E239" s="167"/>
      <c r="F239" s="99"/>
      <c r="G239" s="137"/>
      <c r="H239" s="137"/>
      <c r="J239" s="137"/>
      <c r="K239" s="171"/>
    </row>
    <row r="240" spans="1:11">
      <c r="A240" s="9"/>
      <c r="C240" s="9" t="s">
        <v>107</v>
      </c>
      <c r="D240" s="164">
        <v>9719</v>
      </c>
      <c r="E240" s="164">
        <v>713</v>
      </c>
      <c r="F240" s="97">
        <f>D240/E240</f>
        <v>13.631136044880785</v>
      </c>
      <c r="G240" s="8"/>
      <c r="H240" s="137"/>
      <c r="J240" s="137"/>
      <c r="K240" s="171"/>
    </row>
    <row r="241" spans="1:11">
      <c r="A241" s="9"/>
      <c r="D241" s="167"/>
      <c r="E241" s="167"/>
      <c r="F241" s="99"/>
      <c r="G241" s="137"/>
      <c r="H241" s="137"/>
      <c r="J241" s="137"/>
      <c r="K241" s="171"/>
    </row>
    <row r="242" spans="1:11">
      <c r="A242" s="9"/>
      <c r="C242" s="9" t="s">
        <v>108</v>
      </c>
      <c r="D242" s="166">
        <f>SUM(D236:D240)</f>
        <v>24538</v>
      </c>
      <c r="E242" s="166">
        <f>SUM(E236:E240)</f>
        <v>1294</v>
      </c>
      <c r="F242" s="97">
        <f>D242/E242</f>
        <v>18.962905718701702</v>
      </c>
      <c r="G242" s="29"/>
      <c r="H242" s="64"/>
      <c r="J242" s="137"/>
      <c r="K242" s="171"/>
    </row>
    <row r="243" spans="1:11">
      <c r="A243" s="9"/>
      <c r="D243" s="167"/>
      <c r="E243" s="167"/>
      <c r="F243" s="65"/>
      <c r="G243" s="137"/>
      <c r="H243" s="137"/>
      <c r="J243" s="137"/>
      <c r="K243" s="137"/>
    </row>
    <row r="244" spans="1:11">
      <c r="A244" s="9"/>
      <c r="D244" s="167"/>
      <c r="E244" s="167"/>
      <c r="F244" s="65"/>
      <c r="G244" s="137"/>
      <c r="H244" s="137"/>
      <c r="J244" s="137"/>
      <c r="K244" s="137"/>
    </row>
    <row r="245" spans="1:11">
      <c r="A245" s="9"/>
      <c r="C245" s="9" t="s">
        <v>109</v>
      </c>
      <c r="D245" s="169">
        <v>1885</v>
      </c>
      <c r="E245" s="169">
        <v>381</v>
      </c>
      <c r="F245" s="97">
        <f>D245/E245</f>
        <v>4.9475065616797904</v>
      </c>
      <c r="G245" s="8"/>
      <c r="H245" s="137"/>
      <c r="J245" s="137"/>
      <c r="K245" s="137"/>
    </row>
    <row r="246" spans="1:11">
      <c r="A246" s="9"/>
      <c r="D246" s="167"/>
      <c r="E246" s="167"/>
      <c r="F246" s="97"/>
      <c r="G246" s="137"/>
      <c r="H246" s="137"/>
      <c r="J246" s="137"/>
      <c r="K246" s="137"/>
    </row>
    <row r="247" spans="1:11">
      <c r="A247" s="9"/>
      <c r="B247" s="9" t="s">
        <v>38</v>
      </c>
      <c r="C247" s="9" t="s">
        <v>110</v>
      </c>
      <c r="D247" s="169">
        <v>1121</v>
      </c>
      <c r="E247" s="169">
        <v>534</v>
      </c>
      <c r="F247" s="97">
        <f>D247/E247</f>
        <v>2.0992509363295881</v>
      </c>
      <c r="G247" s="8"/>
      <c r="H247" s="137"/>
      <c r="J247" s="137"/>
      <c r="K247" s="137"/>
    </row>
    <row r="248" spans="1:11">
      <c r="A248" s="9"/>
      <c r="D248" s="167"/>
      <c r="E248" s="167"/>
      <c r="F248" s="97"/>
      <c r="G248" s="137"/>
      <c r="H248" s="137"/>
      <c r="J248" s="137"/>
      <c r="K248" s="137"/>
    </row>
    <row r="249" spans="1:11">
      <c r="A249" s="9"/>
      <c r="C249" s="9" t="s">
        <v>111</v>
      </c>
      <c r="D249" s="167">
        <f>SUM(D245:D247)</f>
        <v>3006</v>
      </c>
      <c r="E249" s="167">
        <f>SUM(E245:E247)</f>
        <v>915</v>
      </c>
      <c r="F249" s="97">
        <f>D249/E249</f>
        <v>3.2852459016393443</v>
      </c>
      <c r="G249" s="8"/>
      <c r="H249" s="137"/>
      <c r="J249" s="137"/>
      <c r="K249" s="137"/>
    </row>
    <row r="250" spans="1:11">
      <c r="A250" s="9"/>
      <c r="D250" s="167"/>
      <c r="E250" s="167"/>
      <c r="F250" s="97"/>
      <c r="G250" s="137"/>
      <c r="H250" s="137"/>
      <c r="J250" s="137"/>
      <c r="K250" s="137"/>
    </row>
    <row r="251" spans="1:11">
      <c r="A251" s="9"/>
      <c r="C251" s="9" t="s">
        <v>112</v>
      </c>
      <c r="D251" s="166">
        <f>SUM(D242,D249)</f>
        <v>27544</v>
      </c>
      <c r="E251" s="166">
        <f>SUM(E242,E249)</f>
        <v>2209</v>
      </c>
      <c r="F251" s="97">
        <f>D251/E251</f>
        <v>12.468990493435944</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10, 2016</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2015-16</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5">
        <v>59</v>
      </c>
      <c r="H283" s="145">
        <v>1327589</v>
      </c>
      <c r="I283" s="103"/>
      <c r="J283" s="137"/>
      <c r="K283" s="137"/>
    </row>
    <row r="284" spans="1:11">
      <c r="A284" s="8">
        <f>(A283+1)</f>
        <v>3</v>
      </c>
      <c r="D284" s="9" t="s">
        <v>120</v>
      </c>
      <c r="E284" s="8">
        <f>(E283+1)</f>
        <v>3</v>
      </c>
      <c r="F284" s="10"/>
      <c r="G284" s="145">
        <v>842</v>
      </c>
      <c r="H284" s="145">
        <v>12746271</v>
      </c>
      <c r="I284" s="103"/>
      <c r="J284" s="137"/>
      <c r="K284" s="137"/>
    </row>
    <row r="285" spans="1:11">
      <c r="A285" s="8">
        <v>4</v>
      </c>
      <c r="C285" s="9" t="s">
        <v>121</v>
      </c>
      <c r="D285" s="9" t="s">
        <v>122</v>
      </c>
      <c r="E285" s="8">
        <v>4</v>
      </c>
      <c r="F285" s="10"/>
      <c r="G285" s="145">
        <v>21</v>
      </c>
      <c r="H285" s="145">
        <v>1138126</v>
      </c>
      <c r="I285" s="103"/>
      <c r="J285" s="137"/>
      <c r="K285" s="137"/>
    </row>
    <row r="286" spans="1:11">
      <c r="A286" s="8">
        <f>(A285+1)</f>
        <v>5</v>
      </c>
      <c r="D286" s="9" t="s">
        <v>123</v>
      </c>
      <c r="E286" s="8">
        <f>(E285+1)</f>
        <v>5</v>
      </c>
      <c r="F286" s="10"/>
      <c r="G286" s="145">
        <v>490</v>
      </c>
      <c r="H286" s="145">
        <v>18587619</v>
      </c>
      <c r="I286" s="103"/>
      <c r="J286" s="137"/>
      <c r="K286" s="137"/>
    </row>
    <row r="287" spans="1:11">
      <c r="A287" s="8">
        <f>(A286+1)</f>
        <v>6</v>
      </c>
      <c r="C287" s="9" t="s">
        <v>124</v>
      </c>
      <c r="E287" s="8">
        <f>(E286+1)</f>
        <v>6</v>
      </c>
      <c r="G287" s="100">
        <f>SUM(G283:G286)</f>
        <v>1412</v>
      </c>
      <c r="H287" s="100">
        <f>SUM(H283:H286)</f>
        <v>33799605</v>
      </c>
      <c r="I287" s="100"/>
      <c r="J287" s="137"/>
      <c r="K287" s="137"/>
    </row>
    <row r="288" spans="1:11">
      <c r="A288" s="8">
        <f>(A287+1)</f>
        <v>7</v>
      </c>
      <c r="C288" s="9" t="s">
        <v>125</v>
      </c>
      <c r="E288" s="8">
        <f>(E287+1)</f>
        <v>7</v>
      </c>
      <c r="G288" s="96"/>
      <c r="H288" s="96"/>
      <c r="I288" s="100"/>
      <c r="J288" s="137"/>
      <c r="K288" s="137"/>
    </row>
    <row r="289" spans="1:11">
      <c r="A289" s="8">
        <f>(A288+1)</f>
        <v>8</v>
      </c>
      <c r="C289" s="9" t="s">
        <v>118</v>
      </c>
      <c r="D289" s="9" t="s">
        <v>119</v>
      </c>
      <c r="E289" s="8">
        <f>(E288+1)</f>
        <v>8</v>
      </c>
      <c r="F289" s="10"/>
      <c r="G289" s="145">
        <v>894</v>
      </c>
      <c r="H289" s="145">
        <v>18464155</v>
      </c>
      <c r="I289" s="103"/>
      <c r="J289" s="137"/>
      <c r="K289" s="137"/>
    </row>
    <row r="290" spans="1:11">
      <c r="A290" s="8">
        <v>9</v>
      </c>
      <c r="D290" s="9" t="s">
        <v>120</v>
      </c>
      <c r="E290" s="8">
        <v>9</v>
      </c>
      <c r="F290" s="10"/>
      <c r="G290" s="145">
        <v>7270</v>
      </c>
      <c r="H290" s="145">
        <v>95244583</v>
      </c>
      <c r="I290" s="103"/>
      <c r="J290" s="137"/>
      <c r="K290" s="137"/>
    </row>
    <row r="291" spans="1:11">
      <c r="A291" s="8">
        <v>10</v>
      </c>
      <c r="C291" s="9" t="s">
        <v>121</v>
      </c>
      <c r="D291" s="9" t="s">
        <v>122</v>
      </c>
      <c r="E291" s="8">
        <v>10</v>
      </c>
      <c r="F291" s="10"/>
      <c r="G291" s="145">
        <v>581</v>
      </c>
      <c r="H291" s="145">
        <v>23513706</v>
      </c>
      <c r="I291" s="103"/>
      <c r="J291" s="137"/>
      <c r="K291" s="137"/>
    </row>
    <row r="292" spans="1:11">
      <c r="A292" s="8">
        <f>(A291+1)</f>
        <v>11</v>
      </c>
      <c r="D292" s="9" t="s">
        <v>123</v>
      </c>
      <c r="E292" s="8">
        <f>(E291+1)</f>
        <v>11</v>
      </c>
      <c r="F292" s="10"/>
      <c r="G292" s="145">
        <v>4799</v>
      </c>
      <c r="H292" s="145">
        <v>158492133</v>
      </c>
      <c r="I292" s="103"/>
      <c r="J292" s="137"/>
      <c r="K292" s="137"/>
    </row>
    <row r="293" spans="1:11">
      <c r="A293" s="8">
        <f>(A292+1)</f>
        <v>12</v>
      </c>
      <c r="C293" s="9" t="s">
        <v>126</v>
      </c>
      <c r="E293" s="8">
        <f>(E292+1)</f>
        <v>12</v>
      </c>
      <c r="G293" s="100">
        <f>SUM(G289:G292)</f>
        <v>13544</v>
      </c>
      <c r="H293" s="100">
        <f>SUM(H289:H292)</f>
        <v>295714577</v>
      </c>
      <c r="I293" s="100"/>
      <c r="J293" s="137"/>
      <c r="K293" s="137"/>
    </row>
    <row r="294" spans="1:11">
      <c r="A294" s="8">
        <f>(A293+1)</f>
        <v>13</v>
      </c>
      <c r="C294" s="9" t="s">
        <v>127</v>
      </c>
      <c r="E294" s="8">
        <f>(E293+1)</f>
        <v>13</v>
      </c>
      <c r="G294" s="96"/>
      <c r="H294" s="96"/>
      <c r="I294" s="100"/>
      <c r="J294" s="137"/>
      <c r="K294" s="137"/>
    </row>
    <row r="295" spans="1:11">
      <c r="A295" s="8">
        <f>(A294+1)</f>
        <v>14</v>
      </c>
      <c r="C295" s="9" t="s">
        <v>118</v>
      </c>
      <c r="D295" s="9" t="s">
        <v>119</v>
      </c>
      <c r="E295" s="8">
        <f>(E294+1)</f>
        <v>14</v>
      </c>
      <c r="F295" s="10"/>
      <c r="G295" s="145"/>
      <c r="H295" s="145">
        <v>0</v>
      </c>
      <c r="I295" s="103"/>
      <c r="J295" s="137"/>
      <c r="K295" s="137"/>
    </row>
    <row r="296" spans="1:11">
      <c r="A296" s="8">
        <v>15</v>
      </c>
      <c r="C296" s="9"/>
      <c r="D296" s="9" t="s">
        <v>120</v>
      </c>
      <c r="E296" s="8">
        <v>15</v>
      </c>
      <c r="F296" s="10"/>
      <c r="G296" s="145"/>
      <c r="H296" s="145">
        <v>0</v>
      </c>
      <c r="I296" s="103"/>
      <c r="J296" s="137"/>
      <c r="K296" s="137"/>
    </row>
    <row r="297" spans="1:11">
      <c r="A297" s="8">
        <v>16</v>
      </c>
      <c r="C297" s="9" t="s">
        <v>121</v>
      </c>
      <c r="D297" s="9" t="s">
        <v>122</v>
      </c>
      <c r="E297" s="8">
        <v>16</v>
      </c>
      <c r="F297" s="10"/>
      <c r="G297" s="145"/>
      <c r="H297" s="145">
        <v>0</v>
      </c>
      <c r="I297" s="103"/>
      <c r="J297" s="137"/>
      <c r="K297" s="137"/>
    </row>
    <row r="298" spans="1:11">
      <c r="A298" s="8">
        <v>17</v>
      </c>
      <c r="C298" s="9"/>
      <c r="D298" s="9" t="s">
        <v>123</v>
      </c>
      <c r="E298" s="8">
        <v>17</v>
      </c>
      <c r="G298" s="146"/>
      <c r="H298" s="146">
        <v>0</v>
      </c>
      <c r="I298" s="100"/>
      <c r="J298" s="137"/>
      <c r="K298" s="137"/>
    </row>
    <row r="299" spans="1:11">
      <c r="A299" s="8">
        <v>18</v>
      </c>
      <c r="C299" s="9" t="s">
        <v>128</v>
      </c>
      <c r="D299" s="9"/>
      <c r="E299" s="8">
        <v>18</v>
      </c>
      <c r="G299" s="100">
        <f>SUM(G295:G298)</f>
        <v>0</v>
      </c>
      <c r="H299" s="100">
        <f>SUM(H295:H298)</f>
        <v>0</v>
      </c>
      <c r="I299" s="100"/>
      <c r="J299" s="137"/>
      <c r="K299" s="137"/>
    </row>
    <row r="300" spans="1:11">
      <c r="A300" s="8">
        <v>19</v>
      </c>
      <c r="C300" s="9" t="s">
        <v>129</v>
      </c>
      <c r="D300" s="9"/>
      <c r="E300" s="8">
        <v>19</v>
      </c>
      <c r="G300" s="100"/>
      <c r="H300" s="100"/>
      <c r="I300" s="100"/>
      <c r="J300" s="137"/>
      <c r="K300" s="137"/>
    </row>
    <row r="301" spans="1:11">
      <c r="A301" s="8">
        <v>20</v>
      </c>
      <c r="C301" s="9" t="s">
        <v>118</v>
      </c>
      <c r="D301" s="9" t="s">
        <v>119</v>
      </c>
      <c r="E301" s="8">
        <v>20</v>
      </c>
      <c r="F301" s="69"/>
      <c r="G301" s="145">
        <v>857</v>
      </c>
      <c r="H301" s="145">
        <v>18115091</v>
      </c>
      <c r="I301" s="103"/>
      <c r="J301" s="137"/>
      <c r="K301" s="137"/>
    </row>
    <row r="302" spans="1:11">
      <c r="A302" s="8">
        <v>21</v>
      </c>
      <c r="C302" s="9"/>
      <c r="D302" s="9" t="s">
        <v>120</v>
      </c>
      <c r="E302" s="8">
        <v>21</v>
      </c>
      <c r="F302" s="69"/>
      <c r="G302" s="145">
        <v>6805</v>
      </c>
      <c r="H302" s="145">
        <v>89062429</v>
      </c>
      <c r="I302" s="103"/>
      <c r="J302" s="137"/>
      <c r="K302" s="137"/>
    </row>
    <row r="303" spans="1:11">
      <c r="A303" s="8">
        <v>22</v>
      </c>
      <c r="C303" s="9" t="s">
        <v>121</v>
      </c>
      <c r="D303" s="9" t="s">
        <v>122</v>
      </c>
      <c r="E303" s="8">
        <v>22</v>
      </c>
      <c r="F303" s="69"/>
      <c r="G303" s="145">
        <v>538</v>
      </c>
      <c r="H303" s="145">
        <v>22254237</v>
      </c>
      <c r="I303" s="103"/>
      <c r="J303" s="137"/>
      <c r="K303" s="137"/>
    </row>
    <row r="304" spans="1:11">
      <c r="A304" s="8">
        <v>23</v>
      </c>
      <c r="D304" s="9" t="s">
        <v>123</v>
      </c>
      <c r="E304" s="8">
        <v>23</v>
      </c>
      <c r="F304" s="69"/>
      <c r="G304" s="145">
        <v>4388</v>
      </c>
      <c r="H304" s="145">
        <v>145948446</v>
      </c>
      <c r="I304" s="103"/>
      <c r="J304" s="137"/>
      <c r="K304" s="137"/>
    </row>
    <row r="305" spans="1:11">
      <c r="A305" s="8">
        <v>24</v>
      </c>
      <c r="C305" s="9" t="s">
        <v>130</v>
      </c>
      <c r="E305" s="8">
        <v>24</v>
      </c>
      <c r="F305" s="57"/>
      <c r="G305" s="96">
        <f>SUM(G301:G304)</f>
        <v>12588</v>
      </c>
      <c r="H305" s="96">
        <f>SUM(H301:H304)</f>
        <v>275380203</v>
      </c>
      <c r="I305" s="96"/>
      <c r="J305" s="137"/>
      <c r="K305" s="137"/>
    </row>
    <row r="306" spans="1:11">
      <c r="A306" s="8">
        <v>25</v>
      </c>
      <c r="C306" s="9" t="s">
        <v>131</v>
      </c>
      <c r="E306" s="8">
        <v>25</v>
      </c>
      <c r="G306" s="100"/>
      <c r="H306" s="100"/>
      <c r="I306" s="100"/>
      <c r="J306" s="137"/>
      <c r="K306" s="137"/>
    </row>
    <row r="307" spans="1:11">
      <c r="A307" s="8">
        <v>26</v>
      </c>
      <c r="C307" s="9" t="s">
        <v>118</v>
      </c>
      <c r="D307" s="9" t="s">
        <v>119</v>
      </c>
      <c r="E307" s="8">
        <v>26</v>
      </c>
      <c r="G307" s="100">
        <f t="shared" ref="G307:H310" si="0">G283+G289+G295+G301</f>
        <v>1810</v>
      </c>
      <c r="H307" s="100">
        <f t="shared" si="0"/>
        <v>37906835</v>
      </c>
      <c r="I307" s="100"/>
      <c r="J307" s="137"/>
      <c r="K307" s="99"/>
    </row>
    <row r="308" spans="1:11">
      <c r="A308" s="8">
        <v>27</v>
      </c>
      <c r="C308" s="9"/>
      <c r="D308" s="9" t="s">
        <v>120</v>
      </c>
      <c r="E308" s="8">
        <v>27</v>
      </c>
      <c r="G308" s="100">
        <f t="shared" si="0"/>
        <v>14917</v>
      </c>
      <c r="H308" s="100">
        <f t="shared" si="0"/>
        <v>197053283</v>
      </c>
      <c r="I308" s="100"/>
      <c r="J308" s="137"/>
      <c r="K308" s="99"/>
    </row>
    <row r="309" spans="1:11">
      <c r="A309" s="8">
        <v>28</v>
      </c>
      <c r="C309" s="9" t="s">
        <v>121</v>
      </c>
      <c r="D309" s="9" t="s">
        <v>122</v>
      </c>
      <c r="E309" s="8">
        <v>28</v>
      </c>
      <c r="G309" s="100">
        <f t="shared" si="0"/>
        <v>1140</v>
      </c>
      <c r="H309" s="100">
        <f t="shared" si="0"/>
        <v>46906069</v>
      </c>
      <c r="I309" s="100"/>
      <c r="J309" s="137"/>
      <c r="K309" s="99"/>
    </row>
    <row r="310" spans="1:11">
      <c r="A310" s="8">
        <v>29</v>
      </c>
      <c r="D310" s="9" t="s">
        <v>123</v>
      </c>
      <c r="E310" s="8">
        <v>29</v>
      </c>
      <c r="G310" s="100">
        <f t="shared" si="0"/>
        <v>9677</v>
      </c>
      <c r="H310" s="100">
        <f t="shared" si="0"/>
        <v>323028198</v>
      </c>
      <c r="I310" s="100"/>
      <c r="J310" s="137"/>
      <c r="K310" s="99"/>
    </row>
    <row r="311" spans="1:11">
      <c r="A311" s="8">
        <v>30</v>
      </c>
      <c r="E311" s="8">
        <v>30</v>
      </c>
      <c r="G311" s="96"/>
      <c r="H311" s="96"/>
      <c r="I311" s="100"/>
      <c r="J311" s="137"/>
      <c r="K311" s="97"/>
    </row>
    <row r="312" spans="1:11">
      <c r="A312" s="8">
        <v>31</v>
      </c>
      <c r="C312" s="9" t="s">
        <v>132</v>
      </c>
      <c r="E312" s="8">
        <v>31</v>
      </c>
      <c r="G312" s="100">
        <f>SUM(G307:G308)</f>
        <v>16727</v>
      </c>
      <c r="H312" s="100">
        <f>SUM(H307:H308)</f>
        <v>234960118</v>
      </c>
      <c r="I312" s="100"/>
      <c r="J312" s="137"/>
      <c r="K312" s="99"/>
    </row>
    <row r="313" spans="1:11">
      <c r="A313" s="8">
        <v>32</v>
      </c>
      <c r="C313" s="9" t="s">
        <v>133</v>
      </c>
      <c r="E313" s="8">
        <v>32</v>
      </c>
      <c r="G313" s="100">
        <f>SUM(G309:G310)</f>
        <v>10817</v>
      </c>
      <c r="H313" s="100">
        <f>SUM(H309:H310)</f>
        <v>369934267</v>
      </c>
      <c r="I313" s="100"/>
      <c r="J313" s="137"/>
      <c r="K313" s="99"/>
    </row>
    <row r="314" spans="1:11">
      <c r="A314" s="8">
        <v>33</v>
      </c>
      <c r="C314" s="9" t="s">
        <v>134</v>
      </c>
      <c r="E314" s="8">
        <v>33</v>
      </c>
      <c r="F314" s="57"/>
      <c r="G314" s="96">
        <f>SUM(G307,G309)</f>
        <v>2950</v>
      </c>
      <c r="H314" s="96">
        <f>SUM(H307,H309)</f>
        <v>84812904</v>
      </c>
      <c r="I314" s="96"/>
      <c r="J314" s="137"/>
      <c r="K314" s="97"/>
    </row>
    <row r="315" spans="1:11">
      <c r="A315" s="8">
        <v>34</v>
      </c>
      <c r="C315" s="9" t="s">
        <v>135</v>
      </c>
      <c r="E315" s="8">
        <v>34</v>
      </c>
      <c r="F315" s="57"/>
      <c r="G315" s="96">
        <f>SUM(G308,G310)</f>
        <v>24594</v>
      </c>
      <c r="H315" s="96">
        <f>SUM(H308,H310)</f>
        <v>520081481</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100">
        <f>SUM(G314:G315)</f>
        <v>27544</v>
      </c>
      <c r="H317" s="100">
        <f>SUM(H314:H315)</f>
        <v>604894385</v>
      </c>
      <c r="I317" s="100"/>
      <c r="J317" s="100"/>
      <c r="K317" s="99"/>
    </row>
    <row r="318" spans="1:11">
      <c r="C318" s="9" t="s">
        <v>238</v>
      </c>
      <c r="F318" s="70" t="s">
        <v>6</v>
      </c>
      <c r="G318" s="172"/>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43" t="s">
        <v>233</v>
      </c>
      <c r="D321" s="243"/>
      <c r="E321" s="243"/>
      <c r="F321" s="243"/>
      <c r="G321" s="243"/>
      <c r="H321" s="243"/>
      <c r="I321" s="243"/>
      <c r="J321" s="243"/>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10, 2016</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2015-16</v>
      </c>
      <c r="I329" s="23"/>
      <c r="J329" s="24"/>
      <c r="K329" s="25" t="s">
        <v>257</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10, 2016</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2015-16</v>
      </c>
      <c r="I362" s="23"/>
      <c r="J362" s="24"/>
      <c r="K362" s="25" t="str">
        <f>K329</f>
        <v>2016-17</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v>18021931</v>
      </c>
      <c r="I366" s="100"/>
      <c r="J366" s="96"/>
      <c r="K366" s="148">
        <v>18093748</v>
      </c>
    </row>
    <row r="367" spans="1:11">
      <c r="A367" s="73">
        <v>2</v>
      </c>
      <c r="C367" s="10" t="s">
        <v>144</v>
      </c>
      <c r="E367" s="73">
        <v>2</v>
      </c>
      <c r="F367" s="10"/>
      <c r="G367" s="103"/>
      <c r="H367" s="145">
        <v>58419559</v>
      </c>
      <c r="I367" s="103"/>
      <c r="J367" s="103"/>
      <c r="K367" s="145">
        <v>66357288</v>
      </c>
    </row>
    <row r="368" spans="1:11">
      <c r="A368" s="73">
        <v>3</v>
      </c>
      <c r="C368" s="10" t="s">
        <v>145</v>
      </c>
      <c r="E368" s="73">
        <v>3</v>
      </c>
      <c r="F368" s="10"/>
      <c r="G368" s="103"/>
      <c r="H368" s="145">
        <v>3177554</v>
      </c>
      <c r="I368" s="103"/>
      <c r="J368" s="103"/>
      <c r="K368" s="145">
        <v>2551982</v>
      </c>
    </row>
    <row r="369" spans="1:11" ht="13.5">
      <c r="A369" s="73">
        <v>4</v>
      </c>
      <c r="C369" s="10" t="s">
        <v>252</v>
      </c>
      <c r="E369" s="73">
        <v>4</v>
      </c>
      <c r="F369" s="10"/>
      <c r="G369" s="103"/>
      <c r="H369" s="145">
        <v>1359727</v>
      </c>
      <c r="I369" s="103"/>
      <c r="J369" s="103"/>
      <c r="K369" s="145">
        <v>1092035</v>
      </c>
    </row>
    <row r="370" spans="1:11">
      <c r="A370" s="73">
        <v>5</v>
      </c>
      <c r="C370" s="10" t="s">
        <v>146</v>
      </c>
      <c r="E370" s="73">
        <v>5</v>
      </c>
      <c r="F370" s="10"/>
      <c r="G370" s="103"/>
      <c r="H370" s="145"/>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1005048</v>
      </c>
      <c r="I382" s="103"/>
      <c r="J382" s="103"/>
      <c r="K382" s="145">
        <v>807182</v>
      </c>
    </row>
    <row r="383" spans="1:11">
      <c r="A383" s="73">
        <v>17</v>
      </c>
      <c r="C383" s="10" t="s">
        <v>151</v>
      </c>
      <c r="E383" s="73">
        <v>17</v>
      </c>
      <c r="F383" s="10"/>
      <c r="G383" s="103"/>
      <c r="H383" s="145"/>
      <c r="I383" s="103"/>
      <c r="J383" s="103"/>
      <c r="K383" s="145"/>
    </row>
    <row r="384" spans="1:11">
      <c r="A384" s="73">
        <v>18</v>
      </c>
      <c r="C384" s="10" t="s">
        <v>152</v>
      </c>
      <c r="E384" s="73">
        <v>18</v>
      </c>
      <c r="F384" s="10"/>
      <c r="G384" s="103"/>
      <c r="H384" s="145"/>
      <c r="I384" s="103"/>
      <c r="J384" s="103"/>
      <c r="K384" s="145"/>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81983819</v>
      </c>
      <c r="I392" s="100"/>
      <c r="J392" s="96"/>
      <c r="K392" s="100">
        <f>SUM(K366:K390)</f>
        <v>88902235</v>
      </c>
    </row>
    <row r="393" spans="1:11">
      <c r="A393" s="73"/>
      <c r="C393" s="9"/>
      <c r="E393" s="73"/>
      <c r="F393" s="70" t="s">
        <v>6</v>
      </c>
      <c r="G393" s="20" t="s">
        <v>6</v>
      </c>
      <c r="H393" s="21"/>
      <c r="I393" s="70"/>
      <c r="J393" s="20"/>
      <c r="K393" s="21"/>
    </row>
    <row r="394" spans="1:11" ht="13.5">
      <c r="A394" s="73">
        <v>26</v>
      </c>
      <c r="C394" s="9" t="s">
        <v>245</v>
      </c>
      <c r="E394" s="73">
        <v>26</v>
      </c>
      <c r="G394" s="96"/>
      <c r="H394" s="96">
        <v>-85425</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81898394</v>
      </c>
      <c r="I399" s="100"/>
      <c r="J399" s="96"/>
      <c r="K399" s="100">
        <f>SUM(K392:K397)</f>
        <v>88902235</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11" spans="1:11" s="36" customFormat="1">
      <c r="A411" s="16" t="str">
        <f>$A$83</f>
        <v xml:space="preserve">Institution No.:  </v>
      </c>
      <c r="E411" s="37"/>
      <c r="G411" s="38"/>
      <c r="H411" s="39"/>
      <c r="J411" s="38"/>
      <c r="K411" s="15" t="s">
        <v>157</v>
      </c>
    </row>
    <row r="412" spans="1:11" ht="12.75" customHeight="1">
      <c r="A412" s="244" t="s">
        <v>158</v>
      </c>
      <c r="B412" s="244"/>
      <c r="C412" s="244"/>
      <c r="D412" s="244"/>
      <c r="E412" s="244"/>
      <c r="F412" s="244"/>
      <c r="G412" s="244"/>
      <c r="H412" s="244"/>
      <c r="I412" s="244"/>
      <c r="J412" s="244"/>
      <c r="K412" s="244"/>
    </row>
    <row r="413" spans="1:11">
      <c r="A413" s="16" t="str">
        <f>$A$42</f>
        <v xml:space="preserve">NAME: </v>
      </c>
      <c r="C413" s="137" t="str">
        <f>$D$20</f>
        <v>University of Colorado</v>
      </c>
      <c r="H413" s="40"/>
      <c r="J413" s="14"/>
      <c r="K413" s="18" t="str">
        <f>$K$3</f>
        <v>Date: October 10, 2016</v>
      </c>
    </row>
    <row r="414" spans="1:11">
      <c r="A414" s="19" t="s">
        <v>6</v>
      </c>
      <c r="B414" s="19" t="s">
        <v>6</v>
      </c>
      <c r="C414" s="19" t="s">
        <v>6</v>
      </c>
      <c r="D414" s="19" t="s">
        <v>6</v>
      </c>
      <c r="E414" s="19" t="s">
        <v>6</v>
      </c>
      <c r="F414" s="19" t="s">
        <v>6</v>
      </c>
      <c r="G414" s="20" t="s">
        <v>6</v>
      </c>
      <c r="H414" s="21" t="s">
        <v>6</v>
      </c>
      <c r="I414" s="19" t="s">
        <v>6</v>
      </c>
      <c r="J414" s="20" t="s">
        <v>6</v>
      </c>
      <c r="K414" s="21" t="s">
        <v>6</v>
      </c>
    </row>
    <row r="415" spans="1:11">
      <c r="A415" s="22" t="s">
        <v>7</v>
      </c>
      <c r="E415" s="22" t="s">
        <v>7</v>
      </c>
      <c r="F415" s="23"/>
      <c r="G415" s="24"/>
      <c r="H415" s="25" t="str">
        <f>H362</f>
        <v>2015-16</v>
      </c>
      <c r="I415" s="23"/>
      <c r="J415" s="24"/>
      <c r="K415" s="25" t="str">
        <f>K362</f>
        <v>2016-17</v>
      </c>
    </row>
    <row r="416" spans="1:11">
      <c r="A416" s="22" t="s">
        <v>9</v>
      </c>
      <c r="C416" s="26" t="s">
        <v>51</v>
      </c>
      <c r="E416" s="22" t="s">
        <v>9</v>
      </c>
      <c r="F416" s="23"/>
      <c r="G416" s="24"/>
      <c r="H416" s="25" t="s">
        <v>12</v>
      </c>
      <c r="I416" s="23"/>
      <c r="J416" s="24"/>
      <c r="K416" s="25" t="s">
        <v>13</v>
      </c>
    </row>
    <row r="417" spans="1:11">
      <c r="A417" s="19" t="s">
        <v>6</v>
      </c>
      <c r="B417" s="19" t="s">
        <v>6</v>
      </c>
      <c r="C417" s="19" t="s">
        <v>6</v>
      </c>
      <c r="D417" s="19" t="s">
        <v>6</v>
      </c>
      <c r="E417" s="19" t="s">
        <v>6</v>
      </c>
      <c r="F417" s="19" t="s">
        <v>6</v>
      </c>
      <c r="G417" s="20" t="s">
        <v>6</v>
      </c>
      <c r="H417" s="21" t="s">
        <v>6</v>
      </c>
      <c r="I417" s="19" t="s">
        <v>6</v>
      </c>
      <c r="J417" s="20" t="s">
        <v>6</v>
      </c>
      <c r="K417" s="21" t="s">
        <v>6</v>
      </c>
    </row>
    <row r="418" spans="1:11">
      <c r="A418" s="78">
        <v>1</v>
      </c>
      <c r="C418" s="9" t="s">
        <v>159</v>
      </c>
      <c r="E418" s="78">
        <v>1</v>
      </c>
      <c r="F418" s="10"/>
      <c r="G418" s="11"/>
      <c r="H418" s="150"/>
      <c r="I418" s="10"/>
      <c r="J418" s="11"/>
      <c r="K418" s="152"/>
    </row>
    <row r="419" spans="1:11">
      <c r="A419" s="78">
        <f t="shared" ref="A419:A441" si="1">(A418+1)</f>
        <v>2</v>
      </c>
      <c r="C419" s="9" t="s">
        <v>160</v>
      </c>
      <c r="E419" s="78">
        <f t="shared" ref="E419:E441" si="2">(E418+1)</f>
        <v>2</v>
      </c>
      <c r="F419" s="10"/>
      <c r="G419" s="106"/>
      <c r="H419" s="151"/>
      <c r="I419" s="106"/>
      <c r="J419" s="106"/>
      <c r="K419" s="151"/>
    </row>
    <row r="420" spans="1:11">
      <c r="A420" s="78">
        <f t="shared" si="1"/>
        <v>3</v>
      </c>
      <c r="C420" s="9"/>
      <c r="E420" s="78">
        <f t="shared" si="2"/>
        <v>3</v>
      </c>
      <c r="F420" s="10"/>
      <c r="G420" s="106"/>
      <c r="H420" s="151"/>
      <c r="I420" s="106"/>
      <c r="J420" s="106"/>
      <c r="K420" s="151"/>
    </row>
    <row r="421" spans="1:11">
      <c r="A421" s="78">
        <f t="shared" si="1"/>
        <v>4</v>
      </c>
      <c r="C421" s="9"/>
      <c r="E421" s="78">
        <f t="shared" si="2"/>
        <v>4</v>
      </c>
      <c r="F421" s="10"/>
      <c r="G421" s="106"/>
      <c r="H421" s="151"/>
      <c r="I421" s="106"/>
      <c r="J421" s="106"/>
      <c r="K421" s="151"/>
    </row>
    <row r="422" spans="1:11">
      <c r="A422" s="78">
        <f>(A421+1)</f>
        <v>5</v>
      </c>
      <c r="C422" s="10"/>
      <c r="E422" s="78">
        <f>(E421+1)</f>
        <v>5</v>
      </c>
      <c r="F422" s="10"/>
      <c r="G422" s="106"/>
      <c r="H422" s="151"/>
      <c r="I422" s="106"/>
      <c r="J422" s="106"/>
      <c r="K422" s="151"/>
    </row>
    <row r="423" spans="1:11">
      <c r="A423" s="78">
        <f t="shared" si="1"/>
        <v>6</v>
      </c>
      <c r="C423" s="10"/>
      <c r="E423" s="78">
        <f t="shared" si="2"/>
        <v>6</v>
      </c>
      <c r="F423" s="10"/>
      <c r="G423" s="106"/>
      <c r="H423" s="151"/>
      <c r="I423" s="106"/>
      <c r="J423" s="106"/>
      <c r="K423" s="151"/>
    </row>
    <row r="424" spans="1:11">
      <c r="A424" s="78">
        <f>(A423+1)</f>
        <v>7</v>
      </c>
      <c r="C424" s="9"/>
      <c r="E424" s="78">
        <f>(E423+1)</f>
        <v>7</v>
      </c>
      <c r="F424" s="10"/>
      <c r="G424" s="106"/>
      <c r="H424" s="151"/>
      <c r="I424" s="106"/>
      <c r="J424" s="106"/>
      <c r="K424" s="151"/>
    </row>
    <row r="425" spans="1:11">
      <c r="A425" s="78">
        <f>(A424+1)</f>
        <v>8</v>
      </c>
      <c r="C425" s="10"/>
      <c r="E425" s="78">
        <f>(E424+1)</f>
        <v>8</v>
      </c>
      <c r="F425" s="10"/>
      <c r="G425" s="106"/>
      <c r="H425" s="151"/>
      <c r="I425" s="106"/>
      <c r="J425" s="106"/>
      <c r="K425" s="151"/>
    </row>
    <row r="426" spans="1:11">
      <c r="A426" s="78">
        <f t="shared" si="1"/>
        <v>9</v>
      </c>
      <c r="C426" s="10"/>
      <c r="E426" s="78">
        <f t="shared" si="2"/>
        <v>9</v>
      </c>
      <c r="F426" s="10"/>
      <c r="G426" s="106"/>
      <c r="H426" s="151"/>
      <c r="I426" s="106"/>
      <c r="J426" s="106"/>
      <c r="K426" s="151"/>
    </row>
    <row r="427" spans="1:11">
      <c r="A427" s="78">
        <f t="shared" si="1"/>
        <v>10</v>
      </c>
      <c r="E427" s="78">
        <f t="shared" si="2"/>
        <v>10</v>
      </c>
      <c r="F427" s="10"/>
      <c r="G427" s="106"/>
      <c r="H427" s="151"/>
      <c r="I427" s="106"/>
      <c r="J427" s="106"/>
      <c r="K427" s="151"/>
    </row>
    <row r="428" spans="1:11">
      <c r="A428" s="78">
        <f t="shared" si="1"/>
        <v>11</v>
      </c>
      <c r="E428" s="78">
        <f t="shared" si="2"/>
        <v>11</v>
      </c>
      <c r="F428" s="10"/>
      <c r="G428" s="106"/>
      <c r="H428" s="151"/>
      <c r="I428" s="106"/>
      <c r="J428" s="106"/>
      <c r="K428" s="151"/>
    </row>
    <row r="429" spans="1:11">
      <c r="A429" s="78">
        <f t="shared" si="1"/>
        <v>12</v>
      </c>
      <c r="E429" s="78">
        <f t="shared" si="2"/>
        <v>12</v>
      </c>
      <c r="F429" s="10"/>
      <c r="G429" s="106"/>
      <c r="H429" s="151"/>
      <c r="I429" s="106"/>
      <c r="J429" s="106"/>
      <c r="K429" s="151"/>
    </row>
    <row r="430" spans="1:11">
      <c r="A430" s="78">
        <f t="shared" si="1"/>
        <v>13</v>
      </c>
      <c r="C430" s="10"/>
      <c r="E430" s="78">
        <f t="shared" si="2"/>
        <v>13</v>
      </c>
      <c r="F430" s="10"/>
      <c r="G430" s="106"/>
      <c r="H430" s="151"/>
      <c r="I430" s="106"/>
      <c r="J430" s="106"/>
      <c r="K430" s="151"/>
    </row>
    <row r="431" spans="1:11">
      <c r="A431" s="78">
        <f t="shared" si="1"/>
        <v>14</v>
      </c>
      <c r="C431" s="10" t="s">
        <v>161</v>
      </c>
      <c r="E431" s="78">
        <f t="shared" si="2"/>
        <v>14</v>
      </c>
      <c r="F431" s="10"/>
      <c r="G431" s="106"/>
      <c r="H431" s="151"/>
      <c r="I431" s="106"/>
      <c r="J431" s="106"/>
      <c r="K431" s="151"/>
    </row>
    <row r="432" spans="1:11">
      <c r="A432" s="78">
        <f t="shared" si="1"/>
        <v>15</v>
      </c>
      <c r="C432" s="10"/>
      <c r="E432" s="78">
        <f t="shared" si="2"/>
        <v>15</v>
      </c>
      <c r="F432" s="10"/>
      <c r="G432" s="106"/>
      <c r="H432" s="151"/>
      <c r="I432" s="106"/>
      <c r="J432" s="106"/>
      <c r="K432" s="151"/>
    </row>
    <row r="433" spans="1:11">
      <c r="A433" s="78">
        <f t="shared" si="1"/>
        <v>16</v>
      </c>
      <c r="C433" s="10"/>
      <c r="E433" s="78">
        <f t="shared" si="2"/>
        <v>16</v>
      </c>
      <c r="F433" s="10"/>
      <c r="G433" s="106"/>
      <c r="H433" s="151"/>
      <c r="I433" s="106"/>
      <c r="J433" s="106"/>
      <c r="K433" s="151"/>
    </row>
    <row r="434" spans="1:11">
      <c r="A434" s="78">
        <f t="shared" si="1"/>
        <v>17</v>
      </c>
      <c r="C434" s="10"/>
      <c r="E434" s="78">
        <f t="shared" si="2"/>
        <v>17</v>
      </c>
      <c r="F434" s="10"/>
      <c r="G434" s="106"/>
      <c r="H434" s="151"/>
      <c r="I434" s="106"/>
      <c r="J434" s="106"/>
      <c r="K434" s="151"/>
    </row>
    <row r="435" spans="1:11">
      <c r="A435" s="78">
        <f t="shared" si="1"/>
        <v>18</v>
      </c>
      <c r="C435" s="10"/>
      <c r="E435" s="78">
        <f t="shared" si="2"/>
        <v>18</v>
      </c>
      <c r="F435" s="10"/>
      <c r="G435" s="106"/>
      <c r="H435" s="151"/>
      <c r="I435" s="106"/>
      <c r="J435" s="106"/>
      <c r="K435" s="151"/>
    </row>
    <row r="436" spans="1:11">
      <c r="A436" s="78">
        <f t="shared" si="1"/>
        <v>19</v>
      </c>
      <c r="C436" s="10"/>
      <c r="E436" s="78">
        <f t="shared" si="2"/>
        <v>19</v>
      </c>
      <c r="F436" s="10"/>
      <c r="G436" s="106"/>
      <c r="H436" s="151"/>
      <c r="I436" s="106"/>
      <c r="J436" s="106"/>
      <c r="K436" s="151"/>
    </row>
    <row r="437" spans="1:11">
      <c r="A437" s="78">
        <f t="shared" si="1"/>
        <v>20</v>
      </c>
      <c r="C437" s="10"/>
      <c r="E437" s="78">
        <f t="shared" si="2"/>
        <v>20</v>
      </c>
      <c r="F437" s="10"/>
      <c r="G437" s="106"/>
      <c r="H437" s="151"/>
      <c r="I437" s="106"/>
      <c r="J437" s="106"/>
      <c r="K437" s="151"/>
    </row>
    <row r="438" spans="1:11">
      <c r="A438" s="78">
        <f t="shared" si="1"/>
        <v>21</v>
      </c>
      <c r="C438" s="10"/>
      <c r="E438" s="78">
        <f t="shared" si="2"/>
        <v>21</v>
      </c>
      <c r="F438" s="10"/>
      <c r="G438" s="106"/>
      <c r="H438" s="151"/>
      <c r="I438" s="106"/>
      <c r="J438" s="106"/>
      <c r="K438" s="151"/>
    </row>
    <row r="439" spans="1:11">
      <c r="A439" s="78">
        <f t="shared" si="1"/>
        <v>22</v>
      </c>
      <c r="C439" s="10"/>
      <c r="E439" s="78">
        <f t="shared" si="2"/>
        <v>22</v>
      </c>
      <c r="F439" s="10"/>
      <c r="G439" s="106"/>
      <c r="H439" s="151"/>
      <c r="I439" s="106"/>
      <c r="J439" s="106"/>
      <c r="K439" s="151"/>
    </row>
    <row r="440" spans="1:11">
      <c r="A440" s="78">
        <f t="shared" si="1"/>
        <v>23</v>
      </c>
      <c r="C440" s="10"/>
      <c r="E440" s="78">
        <f t="shared" si="2"/>
        <v>23</v>
      </c>
      <c r="F440" s="10"/>
      <c r="G440" s="106"/>
      <c r="H440" s="151"/>
      <c r="I440" s="106"/>
      <c r="J440" s="106"/>
      <c r="K440" s="151"/>
    </row>
    <row r="441" spans="1:11">
      <c r="A441" s="78">
        <f t="shared" si="1"/>
        <v>24</v>
      </c>
      <c r="C441" s="10"/>
      <c r="E441" s="78">
        <f t="shared" si="2"/>
        <v>24</v>
      </c>
      <c r="F441" s="10"/>
      <c r="G441" s="106"/>
      <c r="H441" s="151"/>
      <c r="I441" s="106"/>
      <c r="J441" s="106"/>
      <c r="K441" s="151"/>
    </row>
    <row r="442" spans="1:11">
      <c r="A442" s="79"/>
      <c r="E442" s="79"/>
      <c r="F442" s="70" t="s">
        <v>6</v>
      </c>
      <c r="G442" s="20" t="s">
        <v>6</v>
      </c>
      <c r="H442" s="21"/>
      <c r="I442" s="70"/>
      <c r="J442" s="20"/>
      <c r="K442" s="21"/>
    </row>
    <row r="443" spans="1:11">
      <c r="A443" s="78">
        <f>(A441+1)</f>
        <v>25</v>
      </c>
      <c r="C443" s="9" t="s">
        <v>162</v>
      </c>
      <c r="E443" s="78">
        <f>(E441+1)</f>
        <v>25</v>
      </c>
      <c r="G443" s="107"/>
      <c r="H443" s="108">
        <f>SUM(H418:H441)</f>
        <v>0</v>
      </c>
      <c r="I443" s="108"/>
      <c r="J443" s="107"/>
      <c r="K443" s="108">
        <f>SUM(K418:K441)</f>
        <v>0</v>
      </c>
    </row>
    <row r="444" spans="1:11">
      <c r="A444" s="78"/>
      <c r="C444" s="9"/>
      <c r="E444" s="78"/>
      <c r="F444" s="70" t="s">
        <v>6</v>
      </c>
      <c r="G444" s="20" t="s">
        <v>6</v>
      </c>
      <c r="H444" s="21"/>
      <c r="I444" s="70"/>
      <c r="J444" s="20"/>
      <c r="K444" s="21"/>
    </row>
    <row r="445" spans="1:11">
      <c r="E445" s="35"/>
    </row>
    <row r="446" spans="1:11">
      <c r="E446" s="35"/>
    </row>
    <row r="448" spans="1:11">
      <c r="E448" s="35"/>
      <c r="G448" s="14"/>
      <c r="H448" s="40"/>
      <c r="J448" s="14"/>
      <c r="K448" s="40"/>
    </row>
    <row r="449" spans="1:11" s="36" customFormat="1">
      <c r="A449" s="16" t="str">
        <f>$A$83</f>
        <v xml:space="preserve">Institution No.:  </v>
      </c>
      <c r="E449" s="37"/>
      <c r="G449" s="38"/>
      <c r="H449" s="39"/>
      <c r="J449" s="38"/>
      <c r="K449" s="15" t="s">
        <v>163</v>
      </c>
    </row>
    <row r="450" spans="1:11" s="36" customFormat="1">
      <c r="A450" s="251" t="s">
        <v>164</v>
      </c>
      <c r="B450" s="251"/>
      <c r="C450" s="251"/>
      <c r="D450" s="251"/>
      <c r="E450" s="251"/>
      <c r="F450" s="251"/>
      <c r="G450" s="251"/>
      <c r="H450" s="251"/>
      <c r="I450" s="251"/>
      <c r="J450" s="251"/>
      <c r="K450" s="251"/>
    </row>
    <row r="451" spans="1:11">
      <c r="A451" s="16" t="str">
        <f>$A$42</f>
        <v xml:space="preserve">NAME: </v>
      </c>
      <c r="C451" s="137" t="str">
        <f>$D$20</f>
        <v>University of Colorado</v>
      </c>
      <c r="G451" s="80"/>
      <c r="H451" s="40"/>
      <c r="J451" s="14"/>
      <c r="K451" s="18" t="str">
        <f>$K$3</f>
        <v>Date: October 10, 2016</v>
      </c>
    </row>
    <row r="452" spans="1:11">
      <c r="A452" s="19" t="s">
        <v>6</v>
      </c>
      <c r="B452" s="19" t="s">
        <v>6</v>
      </c>
      <c r="C452" s="19" t="s">
        <v>6</v>
      </c>
      <c r="D452" s="19" t="s">
        <v>6</v>
      </c>
      <c r="E452" s="19" t="s">
        <v>6</v>
      </c>
      <c r="F452" s="19" t="s">
        <v>6</v>
      </c>
      <c r="G452" s="20" t="s">
        <v>6</v>
      </c>
      <c r="H452" s="21" t="s">
        <v>6</v>
      </c>
      <c r="I452" s="19" t="s">
        <v>6</v>
      </c>
      <c r="J452" s="20" t="s">
        <v>6</v>
      </c>
      <c r="K452" s="21" t="s">
        <v>6</v>
      </c>
    </row>
    <row r="453" spans="1:11">
      <c r="A453" s="22" t="s">
        <v>7</v>
      </c>
      <c r="E453" s="22" t="s">
        <v>7</v>
      </c>
      <c r="F453" s="23"/>
      <c r="G453" s="24"/>
      <c r="H453" s="25" t="str">
        <f>H415</f>
        <v>2015-16</v>
      </c>
      <c r="I453" s="23"/>
      <c r="J453" s="24"/>
      <c r="K453" s="25" t="str">
        <f>K415</f>
        <v>2016-17</v>
      </c>
    </row>
    <row r="454" spans="1:11">
      <c r="A454" s="22" t="s">
        <v>9</v>
      </c>
      <c r="C454" s="26" t="s">
        <v>51</v>
      </c>
      <c r="E454" s="22" t="s">
        <v>9</v>
      </c>
      <c r="F454" s="23"/>
      <c r="G454" s="24" t="s">
        <v>11</v>
      </c>
      <c r="H454" s="25" t="s">
        <v>12</v>
      </c>
      <c r="I454" s="23"/>
      <c r="J454" s="24" t="s">
        <v>11</v>
      </c>
      <c r="K454" s="25" t="s">
        <v>13</v>
      </c>
    </row>
    <row r="455" spans="1:11">
      <c r="A455" s="19" t="s">
        <v>6</v>
      </c>
      <c r="B455" s="19" t="s">
        <v>6</v>
      </c>
      <c r="C455" s="19" t="s">
        <v>6</v>
      </c>
      <c r="D455" s="19" t="s">
        <v>6</v>
      </c>
      <c r="E455" s="19" t="s">
        <v>6</v>
      </c>
      <c r="F455" s="19" t="s">
        <v>6</v>
      </c>
      <c r="G455" s="20" t="s">
        <v>6</v>
      </c>
      <c r="H455" s="21" t="s">
        <v>6</v>
      </c>
      <c r="I455" s="19" t="s">
        <v>6</v>
      </c>
      <c r="J455" s="20" t="s">
        <v>6</v>
      </c>
      <c r="K455" s="21" t="s">
        <v>6</v>
      </c>
    </row>
    <row r="456" spans="1:11">
      <c r="A456" s="8">
        <v>1</v>
      </c>
      <c r="B456" s="19"/>
      <c r="C456" s="9" t="s">
        <v>165</v>
      </c>
      <c r="D456" s="19"/>
      <c r="E456" s="8">
        <v>1</v>
      </c>
      <c r="F456" s="19"/>
      <c r="G456" s="173">
        <v>1529</v>
      </c>
      <c r="H456" s="156">
        <v>165411580</v>
      </c>
      <c r="I456" s="109"/>
      <c r="J456" s="156">
        <v>1574.87</v>
      </c>
      <c r="K456" s="173">
        <v>169268832</v>
      </c>
    </row>
    <row r="457" spans="1:11">
      <c r="A457" s="8">
        <v>2</v>
      </c>
      <c r="B457" s="19"/>
      <c r="C457" s="9" t="s">
        <v>166</v>
      </c>
      <c r="D457" s="19"/>
      <c r="E457" s="8">
        <v>2</v>
      </c>
      <c r="F457" s="19"/>
      <c r="G457" s="174"/>
      <c r="H457" s="156">
        <v>49692548</v>
      </c>
      <c r="I457" s="19"/>
      <c r="J457" s="172"/>
      <c r="K457" s="173">
        <v>51197678</v>
      </c>
    </row>
    <row r="458" spans="1:11">
      <c r="A458" s="8">
        <v>3</v>
      </c>
      <c r="C458" s="9" t="s">
        <v>167</v>
      </c>
      <c r="E458" s="8">
        <v>3</v>
      </c>
      <c r="F458" s="10"/>
      <c r="G458" s="173">
        <v>680</v>
      </c>
      <c r="H458" s="156">
        <v>33544795</v>
      </c>
      <c r="I458" s="110"/>
      <c r="J458" s="156">
        <v>700.4</v>
      </c>
      <c r="K458" s="173">
        <v>34369667</v>
      </c>
    </row>
    <row r="459" spans="1:11">
      <c r="A459" s="8">
        <v>4</v>
      </c>
      <c r="C459" s="9" t="s">
        <v>168</v>
      </c>
      <c r="E459" s="8">
        <v>4</v>
      </c>
      <c r="F459" s="10"/>
      <c r="G459" s="175"/>
      <c r="H459" s="156">
        <v>26194003</v>
      </c>
      <c r="I459" s="110"/>
      <c r="J459" s="110"/>
      <c r="K459" s="173">
        <v>26838118</v>
      </c>
    </row>
    <row r="460" spans="1:11">
      <c r="A460" s="8">
        <v>5</v>
      </c>
      <c r="C460" s="9" t="s">
        <v>169</v>
      </c>
      <c r="E460" s="8">
        <v>5</v>
      </c>
      <c r="F460" s="10"/>
      <c r="G460" s="175">
        <f>G456+G458</f>
        <v>2209</v>
      </c>
      <c r="H460" s="110">
        <f>SUM(H456:H459)</f>
        <v>274842926</v>
      </c>
      <c r="I460" s="110"/>
      <c r="J460" s="110">
        <f>SUM(J456:J459)</f>
        <v>2275.27</v>
      </c>
      <c r="K460" s="175">
        <f>SUM(K456:K459)</f>
        <v>281674295</v>
      </c>
    </row>
    <row r="461" spans="1:11">
      <c r="A461" s="8">
        <v>6</v>
      </c>
      <c r="C461" s="9" t="s">
        <v>170</v>
      </c>
      <c r="E461" s="8">
        <v>6</v>
      </c>
      <c r="F461" s="10"/>
      <c r="G461" s="173">
        <v>211</v>
      </c>
      <c r="H461" s="156">
        <v>14694493</v>
      </c>
      <c r="I461" s="110"/>
      <c r="J461" s="156">
        <v>217.33</v>
      </c>
      <c r="K461" s="173">
        <v>15005833</v>
      </c>
    </row>
    <row r="462" spans="1:11">
      <c r="A462" s="8">
        <v>7</v>
      </c>
      <c r="C462" s="9" t="s">
        <v>171</v>
      </c>
      <c r="E462" s="8">
        <v>7</v>
      </c>
      <c r="F462" s="10"/>
      <c r="G462" s="175"/>
      <c r="H462" s="156">
        <v>5481610</v>
      </c>
      <c r="I462" s="110"/>
      <c r="J462" s="110"/>
      <c r="K462" s="173">
        <v>5696404</v>
      </c>
    </row>
    <row r="463" spans="1:11">
      <c r="A463" s="8">
        <v>8</v>
      </c>
      <c r="C463" s="9" t="s">
        <v>172</v>
      </c>
      <c r="E463" s="8">
        <v>8</v>
      </c>
      <c r="F463" s="10"/>
      <c r="G463" s="175">
        <f>G460+G461+G462</f>
        <v>2420</v>
      </c>
      <c r="H463" s="110">
        <f>H460+H461+H462</f>
        <v>295019029</v>
      </c>
      <c r="I463" s="109"/>
      <c r="J463" s="110">
        <f>J460+J461+J462</f>
        <v>2492.6</v>
      </c>
      <c r="K463" s="175">
        <f>K460+K461+K462</f>
        <v>302376532</v>
      </c>
    </row>
    <row r="464" spans="1:11">
      <c r="A464" s="8">
        <v>9</v>
      </c>
      <c r="E464" s="8">
        <v>9</v>
      </c>
      <c r="F464" s="10"/>
      <c r="G464" s="175"/>
      <c r="H464" s="110"/>
      <c r="I464" s="108"/>
      <c r="J464" s="110"/>
      <c r="K464" s="175"/>
    </row>
    <row r="465" spans="1:11">
      <c r="A465" s="8">
        <v>10</v>
      </c>
      <c r="C465" s="9" t="s">
        <v>173</v>
      </c>
      <c r="E465" s="8">
        <v>10</v>
      </c>
      <c r="F465" s="10"/>
      <c r="G465" s="173">
        <v>0</v>
      </c>
      <c r="H465" s="156">
        <v>0</v>
      </c>
      <c r="I465" s="110"/>
      <c r="J465" s="156">
        <v>0</v>
      </c>
      <c r="K465" s="173">
        <v>0</v>
      </c>
    </row>
    <row r="466" spans="1:11">
      <c r="A466" s="8">
        <v>11</v>
      </c>
      <c r="C466" s="9" t="s">
        <v>174</v>
      </c>
      <c r="E466" s="8">
        <v>11</v>
      </c>
      <c r="F466" s="10"/>
      <c r="G466" s="173">
        <v>205</v>
      </c>
      <c r="H466" s="156">
        <v>12734431</v>
      </c>
      <c r="I466" s="110"/>
      <c r="J466" s="156">
        <v>211.15</v>
      </c>
      <c r="K466" s="173">
        <v>12947572</v>
      </c>
    </row>
    <row r="467" spans="1:11">
      <c r="A467" s="8">
        <v>12</v>
      </c>
      <c r="C467" s="9" t="s">
        <v>175</v>
      </c>
      <c r="E467" s="8">
        <v>12</v>
      </c>
      <c r="F467" s="10"/>
      <c r="G467" s="175"/>
      <c r="H467" s="156">
        <v>4724128</v>
      </c>
      <c r="I467" s="110"/>
      <c r="J467" s="110"/>
      <c r="K467" s="173">
        <v>4880295</v>
      </c>
    </row>
    <row r="468" spans="1:11">
      <c r="A468" s="8">
        <v>13</v>
      </c>
      <c r="C468" s="9" t="s">
        <v>176</v>
      </c>
      <c r="E468" s="8">
        <v>13</v>
      </c>
      <c r="F468" s="10"/>
      <c r="G468" s="175">
        <f>SUM(G465:G467)</f>
        <v>205</v>
      </c>
      <c r="H468" s="110">
        <f>SUM(H465:H467)</f>
        <v>17458559</v>
      </c>
      <c r="I468" s="107"/>
      <c r="J468" s="110">
        <f>SUM(J465:J467)</f>
        <v>211.15</v>
      </c>
      <c r="K468" s="175">
        <f>SUM(K465:K467)</f>
        <v>17827867</v>
      </c>
    </row>
    <row r="469" spans="1:11">
      <c r="A469" s="8">
        <v>14</v>
      </c>
      <c r="E469" s="8">
        <v>14</v>
      </c>
      <c r="F469" s="10"/>
      <c r="G469" s="176"/>
      <c r="H469" s="110"/>
      <c r="I469" s="108"/>
      <c r="J469" s="107"/>
      <c r="K469" s="175"/>
    </row>
    <row r="470" spans="1:11">
      <c r="A470" s="8">
        <v>15</v>
      </c>
      <c r="C470" s="9" t="s">
        <v>177</v>
      </c>
      <c r="E470" s="8">
        <v>15</v>
      </c>
      <c r="G470" s="160">
        <f>SUM(G463+G468)</f>
        <v>2625</v>
      </c>
      <c r="H470" s="108">
        <f>SUM(H463+H468)</f>
        <v>312477588</v>
      </c>
      <c r="I470" s="108"/>
      <c r="J470" s="108">
        <f>SUM(J463+J468)</f>
        <v>2703.75</v>
      </c>
      <c r="K470" s="160">
        <f>SUM(K463+K468)</f>
        <v>320204399</v>
      </c>
    </row>
    <row r="471" spans="1:11">
      <c r="A471" s="8">
        <v>16</v>
      </c>
      <c r="E471" s="8">
        <v>16</v>
      </c>
      <c r="G471" s="160"/>
      <c r="H471" s="108"/>
      <c r="I471" s="108"/>
      <c r="J471" s="108"/>
      <c r="K471" s="160"/>
    </row>
    <row r="472" spans="1:11">
      <c r="A472" s="8">
        <v>17</v>
      </c>
      <c r="C472" s="9" t="s">
        <v>178</v>
      </c>
      <c r="E472" s="8">
        <v>17</v>
      </c>
      <c r="F472" s="10"/>
      <c r="G472" s="175"/>
      <c r="H472" s="156">
        <f>3590589</f>
        <v>3590589</v>
      </c>
      <c r="I472" s="110"/>
      <c r="J472" s="110"/>
      <c r="K472" s="173">
        <v>3572884</v>
      </c>
    </row>
    <row r="473" spans="1:11">
      <c r="A473" s="8">
        <v>18</v>
      </c>
      <c r="E473" s="8">
        <v>18</v>
      </c>
      <c r="F473" s="10"/>
      <c r="G473" s="175"/>
      <c r="H473" s="110"/>
      <c r="I473" s="110"/>
      <c r="J473" s="110"/>
      <c r="K473" s="175"/>
    </row>
    <row r="474" spans="1:11">
      <c r="A474" s="8">
        <v>19</v>
      </c>
      <c r="C474" s="9" t="s">
        <v>179</v>
      </c>
      <c r="E474" s="8">
        <v>19</v>
      </c>
      <c r="F474" s="10"/>
      <c r="G474" s="175"/>
      <c r="H474" s="156">
        <v>4442872</v>
      </c>
      <c r="I474" s="110"/>
      <c r="J474" s="110"/>
      <c r="K474" s="173">
        <v>5002123</v>
      </c>
    </row>
    <row r="475" spans="1:11" ht="12" customHeight="1">
      <c r="A475" s="8">
        <v>20</v>
      </c>
      <c r="C475" s="81" t="s">
        <v>180</v>
      </c>
      <c r="E475" s="8">
        <v>20</v>
      </c>
      <c r="F475" s="10"/>
      <c r="G475" s="175"/>
      <c r="H475" s="156">
        <v>24211750</v>
      </c>
      <c r="I475" s="110"/>
      <c r="J475" s="110"/>
      <c r="K475" s="173">
        <v>24177477</v>
      </c>
    </row>
    <row r="476" spans="1:11" s="82" customFormat="1" ht="12" customHeight="1">
      <c r="A476" s="8">
        <v>21</v>
      </c>
      <c r="B476" s="137"/>
      <c r="C476" s="81"/>
      <c r="D476" s="137"/>
      <c r="E476" s="8">
        <v>21</v>
      </c>
      <c r="F476" s="10"/>
      <c r="G476" s="175"/>
      <c r="H476" s="110"/>
      <c r="I476" s="110"/>
      <c r="J476" s="110"/>
      <c r="K476" s="175"/>
    </row>
    <row r="477" spans="1:11">
      <c r="A477" s="8">
        <v>22</v>
      </c>
      <c r="C477" s="9"/>
      <c r="E477" s="8">
        <v>22</v>
      </c>
      <c r="G477" s="175"/>
      <c r="H477" s="110"/>
      <c r="I477" s="110"/>
      <c r="J477" s="110"/>
      <c r="K477" s="175"/>
    </row>
    <row r="478" spans="1:11">
      <c r="A478" s="8">
        <v>23</v>
      </c>
      <c r="C478" s="9" t="s">
        <v>181</v>
      </c>
      <c r="E478" s="8">
        <v>23</v>
      </c>
      <c r="G478" s="175"/>
      <c r="H478" s="156">
        <v>0</v>
      </c>
      <c r="I478" s="110"/>
      <c r="J478" s="110"/>
      <c r="K478" s="173">
        <v>0</v>
      </c>
    </row>
    <row r="479" spans="1:11">
      <c r="A479" s="8">
        <v>24</v>
      </c>
      <c r="C479" s="9"/>
      <c r="E479" s="8">
        <v>24</v>
      </c>
      <c r="G479" s="175"/>
      <c r="H479" s="110"/>
      <c r="I479" s="110"/>
      <c r="J479" s="109"/>
      <c r="K479" s="175"/>
    </row>
    <row r="480" spans="1:11">
      <c r="A480" s="8"/>
      <c r="E480" s="8"/>
      <c r="F480" s="70" t="s">
        <v>6</v>
      </c>
      <c r="G480" s="83"/>
      <c r="H480" s="21"/>
      <c r="I480" s="70"/>
      <c r="J480" s="83"/>
      <c r="K480" s="21"/>
    </row>
    <row r="481" spans="1:11">
      <c r="A481" s="8">
        <v>25</v>
      </c>
      <c r="C481" s="9" t="s">
        <v>182</v>
      </c>
      <c r="E481" s="8">
        <v>25</v>
      </c>
      <c r="G481" s="108">
        <f>SUM(G470:G479)</f>
        <v>2625</v>
      </c>
      <c r="H481" s="108">
        <f>SUM(H470:H479)</f>
        <v>344722799</v>
      </c>
      <c r="I481" s="113"/>
      <c r="J481" s="108">
        <f>SUM(J470:J479)</f>
        <v>2703.75</v>
      </c>
      <c r="K481" s="108">
        <f>SUM(K470:K479)</f>
        <v>352956883</v>
      </c>
    </row>
    <row r="482" spans="1:11">
      <c r="F482" s="70" t="s">
        <v>6</v>
      </c>
      <c r="G482" s="20"/>
      <c r="H482" s="21"/>
      <c r="I482" s="70"/>
      <c r="J482" s="20"/>
      <c r="K482" s="21"/>
    </row>
    <row r="483" spans="1:11">
      <c r="F483" s="70"/>
      <c r="G483" s="20"/>
      <c r="H483" s="21"/>
      <c r="I483" s="70"/>
      <c r="J483" s="20"/>
      <c r="K483" s="21"/>
    </row>
    <row r="484" spans="1:11" ht="20.25" customHeight="1">
      <c r="C484" s="84"/>
      <c r="D484" s="84"/>
      <c r="E484" s="84"/>
      <c r="F484" s="70"/>
      <c r="G484" s="20"/>
      <c r="H484" s="21"/>
      <c r="I484" s="70"/>
      <c r="J484" s="20"/>
      <c r="K484" s="21"/>
    </row>
    <row r="485" spans="1:11">
      <c r="C485" s="137" t="s">
        <v>49</v>
      </c>
      <c r="F485" s="70"/>
      <c r="G485" s="20"/>
      <c r="H485" s="21"/>
      <c r="I485" s="70"/>
      <c r="J485" s="20"/>
      <c r="K485" s="21"/>
    </row>
    <row r="486" spans="1:11">
      <c r="A486" s="9"/>
    </row>
    <row r="487" spans="1:11">
      <c r="E487" s="35"/>
      <c r="G487" s="14"/>
      <c r="H487" s="40"/>
      <c r="J487" s="14"/>
      <c r="K487" s="40"/>
    </row>
    <row r="488" spans="1:11" s="36" customFormat="1">
      <c r="A488" s="16" t="str">
        <f>$A$83</f>
        <v xml:space="preserve">Institution No.:  </v>
      </c>
      <c r="E488" s="37"/>
      <c r="G488" s="38"/>
      <c r="H488" s="39"/>
      <c r="J488" s="38"/>
      <c r="K488" s="15" t="s">
        <v>183</v>
      </c>
    </row>
    <row r="489" spans="1:11" s="36" customFormat="1">
      <c r="A489" s="251" t="s">
        <v>184</v>
      </c>
      <c r="B489" s="251"/>
      <c r="C489" s="251"/>
      <c r="D489" s="251"/>
      <c r="E489" s="251"/>
      <c r="F489" s="251"/>
      <c r="G489" s="251"/>
      <c r="H489" s="251"/>
      <c r="I489" s="251"/>
      <c r="J489" s="251"/>
      <c r="K489" s="251"/>
    </row>
    <row r="490" spans="1:11">
      <c r="A490" s="16" t="str">
        <f>$A$42</f>
        <v xml:space="preserve">NAME: </v>
      </c>
      <c r="C490" s="137" t="str">
        <f>$D$20</f>
        <v>University of Colorado</v>
      </c>
      <c r="G490" s="80"/>
      <c r="H490" s="40"/>
      <c r="J490" s="14"/>
      <c r="K490" s="18" t="str">
        <f>$K$3</f>
        <v>Date: October 10, 2016</v>
      </c>
    </row>
    <row r="491" spans="1:11">
      <c r="A491" s="19" t="s">
        <v>6</v>
      </c>
      <c r="B491" s="19" t="s">
        <v>6</v>
      </c>
      <c r="C491" s="19" t="s">
        <v>6</v>
      </c>
      <c r="D491" s="19" t="s">
        <v>6</v>
      </c>
      <c r="E491" s="19" t="s">
        <v>6</v>
      </c>
      <c r="F491" s="19" t="s">
        <v>6</v>
      </c>
      <c r="G491" s="20" t="s">
        <v>6</v>
      </c>
      <c r="H491" s="21" t="s">
        <v>6</v>
      </c>
      <c r="I491" s="19" t="s">
        <v>6</v>
      </c>
      <c r="J491" s="20" t="s">
        <v>6</v>
      </c>
      <c r="K491" s="21" t="s">
        <v>6</v>
      </c>
    </row>
    <row r="492" spans="1:11">
      <c r="A492" s="22" t="s">
        <v>7</v>
      </c>
      <c r="E492" s="22" t="s">
        <v>7</v>
      </c>
      <c r="F492" s="23"/>
      <c r="G492" s="24"/>
      <c r="H492" s="25" t="str">
        <f>H453</f>
        <v>2015-16</v>
      </c>
      <c r="I492" s="23"/>
      <c r="J492" s="24"/>
      <c r="K492" s="25" t="str">
        <f>K453</f>
        <v>2016-17</v>
      </c>
    </row>
    <row r="493" spans="1:11">
      <c r="A493" s="22" t="s">
        <v>9</v>
      </c>
      <c r="C493" s="26" t="s">
        <v>51</v>
      </c>
      <c r="E493" s="22" t="s">
        <v>9</v>
      </c>
      <c r="F493" s="23"/>
      <c r="G493" s="24" t="s">
        <v>11</v>
      </c>
      <c r="H493" s="25" t="s">
        <v>12</v>
      </c>
      <c r="I493" s="23"/>
      <c r="J493" s="24" t="s">
        <v>11</v>
      </c>
      <c r="K493" s="25" t="s">
        <v>13</v>
      </c>
    </row>
    <row r="494" spans="1:11">
      <c r="A494" s="19" t="s">
        <v>6</v>
      </c>
      <c r="B494" s="19" t="s">
        <v>6</v>
      </c>
      <c r="C494" s="19" t="s">
        <v>6</v>
      </c>
      <c r="D494" s="19" t="s">
        <v>6</v>
      </c>
      <c r="E494" s="19" t="s">
        <v>6</v>
      </c>
      <c r="F494" s="19" t="s">
        <v>6</v>
      </c>
      <c r="G494" s="20" t="s">
        <v>6</v>
      </c>
      <c r="H494" s="21" t="s">
        <v>6</v>
      </c>
      <c r="I494" s="19" t="s">
        <v>6</v>
      </c>
      <c r="J494" s="20" t="s">
        <v>6</v>
      </c>
      <c r="K494" s="21" t="s">
        <v>6</v>
      </c>
    </row>
    <row r="495" spans="1:11">
      <c r="A495" s="8">
        <v>1</v>
      </c>
      <c r="B495" s="19"/>
      <c r="C495" s="9" t="s">
        <v>165</v>
      </c>
      <c r="D495" s="19"/>
      <c r="E495" s="8">
        <v>1</v>
      </c>
      <c r="F495" s="19"/>
      <c r="G495" s="173">
        <v>69</v>
      </c>
      <c r="H495" s="156">
        <v>4247857</v>
      </c>
      <c r="I495" s="19"/>
      <c r="J495" s="173">
        <v>70</v>
      </c>
      <c r="K495" s="173">
        <v>4262313</v>
      </c>
    </row>
    <row r="496" spans="1:11">
      <c r="A496" s="8">
        <v>2</v>
      </c>
      <c r="B496" s="19"/>
      <c r="C496" s="9" t="s">
        <v>166</v>
      </c>
      <c r="D496" s="19"/>
      <c r="E496" s="8">
        <v>2</v>
      </c>
      <c r="F496" s="19"/>
      <c r="G496" s="175"/>
      <c r="H496" s="156">
        <v>1288389</v>
      </c>
      <c r="I496" s="109"/>
      <c r="J496" s="175"/>
      <c r="K496" s="173">
        <v>1310071</v>
      </c>
    </row>
    <row r="497" spans="1:11">
      <c r="A497" s="8">
        <v>3</v>
      </c>
      <c r="C497" s="9" t="s">
        <v>167</v>
      </c>
      <c r="E497" s="8">
        <v>3</v>
      </c>
      <c r="F497" s="10"/>
      <c r="G497" s="173">
        <v>25</v>
      </c>
      <c r="H497" s="156">
        <v>1228653</v>
      </c>
      <c r="I497" s="110"/>
      <c r="J497" s="173">
        <v>25.75</v>
      </c>
      <c r="K497" s="173">
        <v>1258866</v>
      </c>
    </row>
    <row r="498" spans="1:11">
      <c r="A498" s="8">
        <v>4</v>
      </c>
      <c r="C498" s="9" t="s">
        <v>168</v>
      </c>
      <c r="E498" s="8">
        <v>4</v>
      </c>
      <c r="F498" s="10"/>
      <c r="G498" s="175"/>
      <c r="H498" s="156">
        <v>3902765</v>
      </c>
      <c r="I498" s="110"/>
      <c r="J498" s="175"/>
      <c r="K498" s="173">
        <v>3998735</v>
      </c>
    </row>
    <row r="499" spans="1:11">
      <c r="A499" s="8">
        <v>5</v>
      </c>
      <c r="C499" s="9" t="s">
        <v>169</v>
      </c>
      <c r="E499" s="8">
        <v>5</v>
      </c>
      <c r="F499" s="10"/>
      <c r="G499" s="175">
        <f>SUM(G495:G498)</f>
        <v>94</v>
      </c>
      <c r="H499" s="110">
        <f>SUM(H495:H498)</f>
        <v>10667664</v>
      </c>
      <c r="I499" s="110"/>
      <c r="J499" s="175">
        <f>SUM(J495:J498)</f>
        <v>95.75</v>
      </c>
      <c r="K499" s="109">
        <f>SUM(K495:K498)</f>
        <v>10829985</v>
      </c>
    </row>
    <row r="500" spans="1:11">
      <c r="A500" s="8">
        <v>6</v>
      </c>
      <c r="C500" s="9" t="s">
        <v>170</v>
      </c>
      <c r="E500" s="8">
        <v>6</v>
      </c>
      <c r="F500" s="10"/>
      <c r="G500" s="175">
        <v>7</v>
      </c>
      <c r="H500" s="110">
        <v>365423</v>
      </c>
      <c r="I500" s="110"/>
      <c r="J500" s="175">
        <v>7.21</v>
      </c>
      <c r="K500" s="173">
        <v>374409</v>
      </c>
    </row>
    <row r="501" spans="1:11">
      <c r="A501" s="8">
        <v>7</v>
      </c>
      <c r="C501" s="9" t="s">
        <v>171</v>
      </c>
      <c r="E501" s="8">
        <v>7</v>
      </c>
      <c r="F501" s="10"/>
      <c r="G501" s="175"/>
      <c r="H501" s="110">
        <v>135425</v>
      </c>
      <c r="I501" s="110"/>
      <c r="J501" s="175"/>
      <c r="K501" s="173">
        <v>140982</v>
      </c>
    </row>
    <row r="502" spans="1:11">
      <c r="A502" s="8">
        <v>8</v>
      </c>
      <c r="C502" s="9" t="s">
        <v>185</v>
      </c>
      <c r="E502" s="8">
        <v>8</v>
      </c>
      <c r="F502" s="10"/>
      <c r="G502" s="175">
        <f>G499+G500+G501</f>
        <v>101</v>
      </c>
      <c r="H502" s="110">
        <f>H499+H500+H501</f>
        <v>11168512</v>
      </c>
      <c r="I502" s="109"/>
      <c r="J502" s="175">
        <f>J499+J500+J501</f>
        <v>102.96</v>
      </c>
      <c r="K502" s="109">
        <f>K499+K500+K501</f>
        <v>11345376</v>
      </c>
    </row>
    <row r="503" spans="1:11" ht="12.75" customHeight="1">
      <c r="A503" s="8">
        <v>9</v>
      </c>
      <c r="E503" s="8">
        <v>9</v>
      </c>
      <c r="F503" s="10"/>
      <c r="G503" s="175"/>
      <c r="H503" s="110"/>
      <c r="I503" s="108"/>
      <c r="J503" s="175"/>
      <c r="K503" s="110"/>
    </row>
    <row r="504" spans="1:11">
      <c r="A504" s="8">
        <v>10</v>
      </c>
      <c r="C504" s="9" t="s">
        <v>173</v>
      </c>
      <c r="E504" s="8">
        <v>10</v>
      </c>
      <c r="F504" s="10"/>
      <c r="G504" s="173">
        <v>0</v>
      </c>
      <c r="H504" s="156"/>
      <c r="I504" s="110"/>
      <c r="J504" s="173">
        <v>0</v>
      </c>
      <c r="K504" s="156">
        <v>0</v>
      </c>
    </row>
    <row r="505" spans="1:11">
      <c r="A505" s="8">
        <v>11</v>
      </c>
      <c r="C505" s="9" t="s">
        <v>174</v>
      </c>
      <c r="E505" s="8">
        <v>11</v>
      </c>
      <c r="F505" s="10"/>
      <c r="G505" s="173">
        <v>2</v>
      </c>
      <c r="H505" s="156">
        <v>111402</v>
      </c>
      <c r="I505" s="110"/>
      <c r="J505" s="173">
        <v>2.06</v>
      </c>
      <c r="K505" s="173">
        <v>114141</v>
      </c>
    </row>
    <row r="506" spans="1:11">
      <c r="A506" s="8">
        <v>12</v>
      </c>
      <c r="C506" s="9" t="s">
        <v>175</v>
      </c>
      <c r="E506" s="8">
        <v>12</v>
      </c>
      <c r="F506" s="10"/>
      <c r="G506" s="175"/>
      <c r="H506" s="156">
        <v>41329</v>
      </c>
      <c r="I506" s="110"/>
      <c r="J506" s="175"/>
      <c r="K506" s="173">
        <v>43135</v>
      </c>
    </row>
    <row r="507" spans="1:11">
      <c r="A507" s="8">
        <v>13</v>
      </c>
      <c r="C507" s="9" t="s">
        <v>186</v>
      </c>
      <c r="E507" s="8">
        <v>13</v>
      </c>
      <c r="F507" s="10"/>
      <c r="G507" s="175">
        <f>SUM(G504:G506)</f>
        <v>2</v>
      </c>
      <c r="H507" s="110">
        <f>SUM(H504:H506)</f>
        <v>152731</v>
      </c>
      <c r="I507" s="107"/>
      <c r="J507" s="175">
        <f>SUM(J504:J506)</f>
        <v>2.06</v>
      </c>
      <c r="K507" s="110">
        <f>SUM(K504:K506)</f>
        <v>157276</v>
      </c>
    </row>
    <row r="508" spans="1:11">
      <c r="A508" s="8">
        <v>14</v>
      </c>
      <c r="E508" s="8">
        <v>14</v>
      </c>
      <c r="F508" s="10"/>
      <c r="G508" s="176"/>
      <c r="H508" s="110"/>
      <c r="I508" s="108"/>
      <c r="J508" s="176"/>
      <c r="K508" s="110"/>
    </row>
    <row r="509" spans="1:11">
      <c r="A509" s="8">
        <v>15</v>
      </c>
      <c r="C509" s="9" t="s">
        <v>177</v>
      </c>
      <c r="E509" s="8">
        <v>15</v>
      </c>
      <c r="G509" s="160">
        <f>SUM(G502+G507)</f>
        <v>103</v>
      </c>
      <c r="H509" s="108">
        <f>SUM(H502+H507)</f>
        <v>11321243</v>
      </c>
      <c r="I509" s="108"/>
      <c r="J509" s="160">
        <f>SUM(J502+J507)</f>
        <v>105.02</v>
      </c>
      <c r="K509" s="108">
        <f>SUM(K502+K507)</f>
        <v>11502652</v>
      </c>
    </row>
    <row r="510" spans="1:11">
      <c r="A510" s="8">
        <v>16</v>
      </c>
      <c r="E510" s="8">
        <v>16</v>
      </c>
      <c r="G510" s="160"/>
      <c r="H510" s="108"/>
      <c r="I510" s="108"/>
      <c r="J510" s="160"/>
      <c r="K510" s="108"/>
    </row>
    <row r="511" spans="1:11">
      <c r="A511" s="8">
        <v>17</v>
      </c>
      <c r="C511" s="9" t="s">
        <v>178</v>
      </c>
      <c r="E511" s="8">
        <v>17</v>
      </c>
      <c r="F511" s="10"/>
      <c r="G511" s="175"/>
      <c r="H511" s="156">
        <v>189323</v>
      </c>
      <c r="I511" s="110"/>
      <c r="J511" s="175"/>
      <c r="K511" s="173">
        <v>191519</v>
      </c>
    </row>
    <row r="512" spans="1:11">
      <c r="A512" s="8">
        <v>18</v>
      </c>
      <c r="E512" s="8">
        <v>18</v>
      </c>
      <c r="F512" s="10"/>
      <c r="G512" s="175"/>
      <c r="H512" s="110"/>
      <c r="I512" s="110"/>
      <c r="J512" s="175"/>
      <c r="K512" s="110"/>
    </row>
    <row r="513" spans="1:11">
      <c r="A513" s="8">
        <v>19</v>
      </c>
      <c r="C513" s="9" t="s">
        <v>179</v>
      </c>
      <c r="E513" s="8">
        <v>19</v>
      </c>
      <c r="F513" s="10"/>
      <c r="G513" s="175"/>
      <c r="H513" s="156">
        <v>198241</v>
      </c>
      <c r="I513" s="110"/>
      <c r="J513" s="175"/>
      <c r="K513" s="173">
        <v>210327</v>
      </c>
    </row>
    <row r="514" spans="1:11" ht="12" customHeight="1">
      <c r="A514" s="8">
        <v>20</v>
      </c>
      <c r="C514" s="81" t="s">
        <v>180</v>
      </c>
      <c r="E514" s="8">
        <v>20</v>
      </c>
      <c r="F514" s="10"/>
      <c r="G514" s="175"/>
      <c r="H514" s="156">
        <v>3986721</v>
      </c>
      <c r="I514" s="110"/>
      <c r="J514" s="175"/>
      <c r="K514" s="173">
        <v>4200362</v>
      </c>
    </row>
    <row r="515" spans="1:11" s="82" customFormat="1" ht="12" customHeight="1">
      <c r="A515" s="8">
        <v>21</v>
      </c>
      <c r="B515" s="137"/>
      <c r="C515" s="81"/>
      <c r="D515" s="137"/>
      <c r="E515" s="8">
        <v>21</v>
      </c>
      <c r="F515" s="10"/>
      <c r="G515" s="175"/>
      <c r="H515" s="110"/>
      <c r="I515" s="110"/>
      <c r="J515" s="175"/>
      <c r="K515" s="110"/>
    </row>
    <row r="516" spans="1:11">
      <c r="A516" s="8">
        <v>22</v>
      </c>
      <c r="C516" s="9"/>
      <c r="E516" s="8">
        <v>22</v>
      </c>
      <c r="G516" s="175"/>
      <c r="H516" s="110"/>
      <c r="I516" s="110"/>
      <c r="J516" s="175"/>
      <c r="K516" s="110"/>
    </row>
    <row r="517" spans="1:11">
      <c r="A517" s="8">
        <v>23</v>
      </c>
      <c r="C517" s="9" t="s">
        <v>181</v>
      </c>
      <c r="E517" s="8">
        <v>23</v>
      </c>
      <c r="G517" s="175"/>
      <c r="H517" s="156">
        <v>0</v>
      </c>
      <c r="I517" s="110"/>
      <c r="J517" s="175"/>
      <c r="K517" s="156">
        <v>0</v>
      </c>
    </row>
    <row r="518" spans="1:11">
      <c r="A518" s="8">
        <v>24</v>
      </c>
      <c r="C518" s="9"/>
      <c r="E518" s="8">
        <v>24</v>
      </c>
      <c r="G518" s="175"/>
      <c r="H518" s="110"/>
      <c r="I518" s="110"/>
      <c r="J518" s="175"/>
      <c r="K518" s="110"/>
    </row>
    <row r="519" spans="1:11">
      <c r="A519" s="8"/>
      <c r="E519" s="8"/>
      <c r="F519" s="70" t="s">
        <v>6</v>
      </c>
      <c r="G519" s="83"/>
      <c r="H519" s="21"/>
      <c r="I519" s="70"/>
      <c r="J519" s="83"/>
      <c r="K519" s="21"/>
    </row>
    <row r="520" spans="1:11">
      <c r="A520" s="8">
        <v>25</v>
      </c>
      <c r="C520" s="9" t="s">
        <v>187</v>
      </c>
      <c r="E520" s="8">
        <v>25</v>
      </c>
      <c r="G520" s="108">
        <f>SUM(G509:G518)</f>
        <v>103</v>
      </c>
      <c r="H520" s="108">
        <f>SUM(H509:H518)</f>
        <v>15695528</v>
      </c>
      <c r="I520" s="113"/>
      <c r="J520" s="108">
        <f>SUM(J509:J518)</f>
        <v>105.02</v>
      </c>
      <c r="K520" s="108">
        <f>SUM(K509:K518)</f>
        <v>16104860</v>
      </c>
    </row>
    <row r="521" spans="1:11">
      <c r="F521" s="70" t="s">
        <v>6</v>
      </c>
      <c r="G521" s="20"/>
      <c r="H521" s="21"/>
      <c r="I521" s="70"/>
      <c r="J521" s="20"/>
      <c r="K521" s="21"/>
    </row>
    <row r="522" spans="1:11">
      <c r="C522" s="137" t="s">
        <v>49</v>
      </c>
      <c r="F522" s="70"/>
      <c r="G522" s="20"/>
      <c r="H522" s="21"/>
      <c r="I522" s="70"/>
      <c r="J522" s="20"/>
      <c r="K522" s="21"/>
    </row>
    <row r="523" spans="1:11">
      <c r="A523" s="9"/>
    </row>
    <row r="524" spans="1:11">
      <c r="H524" s="40"/>
      <c r="K524" s="40"/>
    </row>
    <row r="525" spans="1:11" s="36" customFormat="1">
      <c r="A525" s="16" t="str">
        <f>$A$83</f>
        <v xml:space="preserve">Institution No.:  </v>
      </c>
      <c r="E525" s="37"/>
      <c r="G525" s="38"/>
      <c r="H525" s="39"/>
      <c r="J525" s="38"/>
      <c r="K525" s="15" t="s">
        <v>188</v>
      </c>
    </row>
    <row r="526" spans="1:11" s="36" customFormat="1">
      <c r="A526" s="251" t="s">
        <v>189</v>
      </c>
      <c r="B526" s="251"/>
      <c r="C526" s="251"/>
      <c r="D526" s="251"/>
      <c r="E526" s="251"/>
      <c r="F526" s="251"/>
      <c r="G526" s="251"/>
      <c r="H526" s="251"/>
      <c r="I526" s="251"/>
      <c r="J526" s="251"/>
      <c r="K526" s="251"/>
    </row>
    <row r="527" spans="1:11">
      <c r="A527" s="16" t="str">
        <f>$A$42</f>
        <v xml:space="preserve">NAME: </v>
      </c>
      <c r="C527" s="137" t="str">
        <f>$D$20</f>
        <v>University of Colorado</v>
      </c>
      <c r="G527" s="80"/>
      <c r="H527" s="67"/>
      <c r="J527" s="14"/>
      <c r="K527" s="18" t="str">
        <f>$K$3</f>
        <v>Date: October 10, 2016</v>
      </c>
    </row>
    <row r="528" spans="1:11">
      <c r="A528" s="19" t="s">
        <v>6</v>
      </c>
      <c r="B528" s="19" t="s">
        <v>6</v>
      </c>
      <c r="C528" s="19" t="s">
        <v>6</v>
      </c>
      <c r="D528" s="19" t="s">
        <v>6</v>
      </c>
      <c r="E528" s="19" t="s">
        <v>6</v>
      </c>
      <c r="F528" s="19" t="s">
        <v>6</v>
      </c>
      <c r="G528" s="20" t="s">
        <v>6</v>
      </c>
      <c r="H528" s="21" t="s">
        <v>6</v>
      </c>
      <c r="I528" s="19" t="s">
        <v>6</v>
      </c>
      <c r="J528" s="20" t="s">
        <v>6</v>
      </c>
      <c r="K528" s="21" t="s">
        <v>6</v>
      </c>
    </row>
    <row r="529" spans="1:11">
      <c r="A529" s="22" t="s">
        <v>7</v>
      </c>
      <c r="E529" s="22" t="s">
        <v>7</v>
      </c>
      <c r="F529" s="23"/>
      <c r="G529" s="24"/>
      <c r="H529" s="25" t="str">
        <f>H492</f>
        <v>2015-16</v>
      </c>
      <c r="I529" s="23"/>
      <c r="J529" s="24"/>
      <c r="K529" s="25" t="str">
        <f>K492</f>
        <v>2016-17</v>
      </c>
    </row>
    <row r="530" spans="1:11">
      <c r="A530" s="22" t="s">
        <v>9</v>
      </c>
      <c r="C530" s="26" t="s">
        <v>51</v>
      </c>
      <c r="E530" s="22" t="s">
        <v>9</v>
      </c>
      <c r="F530" s="23"/>
      <c r="G530" s="24" t="s">
        <v>11</v>
      </c>
      <c r="H530" s="25" t="s">
        <v>12</v>
      </c>
      <c r="I530" s="23"/>
      <c r="J530" s="24" t="s">
        <v>11</v>
      </c>
      <c r="K530" s="25" t="s">
        <v>13</v>
      </c>
    </row>
    <row r="531" spans="1:11">
      <c r="A531" s="19" t="s">
        <v>6</v>
      </c>
      <c r="B531" s="19" t="s">
        <v>6</v>
      </c>
      <c r="C531" s="19" t="s">
        <v>6</v>
      </c>
      <c r="D531" s="19" t="s">
        <v>6</v>
      </c>
      <c r="E531" s="19" t="s">
        <v>6</v>
      </c>
      <c r="F531" s="19" t="s">
        <v>6</v>
      </c>
      <c r="G531" s="20" t="s">
        <v>6</v>
      </c>
      <c r="H531" s="21" t="s">
        <v>6</v>
      </c>
      <c r="I531" s="19" t="s">
        <v>6</v>
      </c>
      <c r="J531" s="20" t="s">
        <v>6</v>
      </c>
      <c r="K531" s="21" t="s">
        <v>6</v>
      </c>
    </row>
    <row r="532" spans="1:11">
      <c r="A532" s="117">
        <v>1</v>
      </c>
      <c r="B532" s="118"/>
      <c r="C532" s="118" t="s">
        <v>227</v>
      </c>
      <c r="D532" s="118"/>
      <c r="E532" s="117">
        <v>1</v>
      </c>
      <c r="F532" s="119"/>
      <c r="G532" s="120"/>
      <c r="H532" s="121"/>
      <c r="I532" s="122"/>
      <c r="J532" s="123"/>
      <c r="K532" s="124"/>
    </row>
    <row r="533" spans="1:11">
      <c r="A533" s="117">
        <v>2</v>
      </c>
      <c r="B533" s="118"/>
      <c r="C533" s="118" t="s">
        <v>227</v>
      </c>
      <c r="D533" s="118"/>
      <c r="E533" s="117">
        <v>2</v>
      </c>
      <c r="F533" s="119"/>
      <c r="G533" s="120"/>
      <c r="H533" s="121"/>
      <c r="I533" s="122"/>
      <c r="J533" s="123"/>
      <c r="K533" s="121"/>
    </row>
    <row r="534" spans="1:11">
      <c r="A534" s="117">
        <v>3</v>
      </c>
      <c r="B534" s="118"/>
      <c r="C534" s="118" t="s">
        <v>227</v>
      </c>
      <c r="D534" s="118"/>
      <c r="E534" s="117">
        <v>3</v>
      </c>
      <c r="F534" s="119"/>
      <c r="G534" s="120"/>
      <c r="H534" s="121"/>
      <c r="I534" s="122"/>
      <c r="J534" s="123"/>
      <c r="K534" s="121"/>
    </row>
    <row r="535" spans="1:11">
      <c r="A535" s="117">
        <v>4</v>
      </c>
      <c r="B535" s="118"/>
      <c r="C535" s="118" t="s">
        <v>227</v>
      </c>
      <c r="D535" s="118"/>
      <c r="E535" s="117">
        <v>4</v>
      </c>
      <c r="F535" s="119"/>
      <c r="G535" s="120"/>
      <c r="H535" s="121"/>
      <c r="I535" s="125"/>
      <c r="J535" s="123"/>
      <c r="K535" s="121"/>
    </row>
    <row r="536" spans="1:11">
      <c r="A536" s="117">
        <v>5</v>
      </c>
      <c r="B536" s="118"/>
      <c r="C536" s="118" t="s">
        <v>227</v>
      </c>
      <c r="D536" s="118"/>
      <c r="E536" s="117">
        <v>5</v>
      </c>
      <c r="F536" s="119"/>
      <c r="G536" s="120"/>
      <c r="H536" s="121"/>
      <c r="I536" s="125"/>
      <c r="J536" s="123"/>
      <c r="K536" s="121"/>
    </row>
    <row r="537" spans="1:11">
      <c r="A537" s="8">
        <v>6</v>
      </c>
      <c r="C537" s="9" t="s">
        <v>190</v>
      </c>
      <c r="E537" s="8">
        <v>6</v>
      </c>
      <c r="F537" s="10"/>
      <c r="G537" s="145">
        <v>8</v>
      </c>
      <c r="H537" s="145">
        <v>362521</v>
      </c>
      <c r="I537" s="30"/>
      <c r="J537" s="173">
        <v>9</v>
      </c>
      <c r="K537" s="173">
        <f>438265-50000</f>
        <v>388265</v>
      </c>
    </row>
    <row r="538" spans="1:11">
      <c r="A538" s="8">
        <v>7</v>
      </c>
      <c r="C538" s="9" t="s">
        <v>191</v>
      </c>
      <c r="E538" s="8">
        <v>7</v>
      </c>
      <c r="F538" s="10"/>
      <c r="G538" s="103"/>
      <c r="H538" s="145">
        <v>135625</v>
      </c>
      <c r="I538" s="85"/>
      <c r="J538" s="170"/>
      <c r="K538" s="173">
        <v>145925</v>
      </c>
    </row>
    <row r="539" spans="1:11">
      <c r="A539" s="8">
        <v>8</v>
      </c>
      <c r="C539" s="9" t="s">
        <v>192</v>
      </c>
      <c r="E539" s="8">
        <v>8</v>
      </c>
      <c r="F539" s="10"/>
      <c r="G539" s="103">
        <f>SUM(G537:G538)</f>
        <v>8</v>
      </c>
      <c r="H539" s="170">
        <f>SUM(H537:H538)</f>
        <v>498146</v>
      </c>
      <c r="I539" s="85"/>
      <c r="J539" s="170">
        <f>SUM(J537:J538)</f>
        <v>9</v>
      </c>
      <c r="K539" s="170">
        <f>SUM(K537:K538)</f>
        <v>534190</v>
      </c>
    </row>
    <row r="540" spans="1:11">
      <c r="A540" s="8">
        <v>9</v>
      </c>
      <c r="C540" s="9"/>
      <c r="E540" s="8">
        <v>9</v>
      </c>
      <c r="F540" s="10"/>
      <c r="G540" s="103"/>
      <c r="H540" s="103"/>
      <c r="I540" s="29"/>
      <c r="J540" s="170"/>
      <c r="K540" s="103"/>
    </row>
    <row r="541" spans="1:11">
      <c r="A541" s="8">
        <v>10</v>
      </c>
      <c r="C541" s="9"/>
      <c r="E541" s="8">
        <v>10</v>
      </c>
      <c r="F541" s="10"/>
      <c r="G541" s="103"/>
      <c r="H541" s="103"/>
      <c r="I541" s="30"/>
      <c r="J541" s="170"/>
      <c r="K541" s="103"/>
    </row>
    <row r="542" spans="1:11">
      <c r="A542" s="8">
        <v>11</v>
      </c>
      <c r="C542" s="9" t="s">
        <v>174</v>
      </c>
      <c r="E542" s="8">
        <v>11</v>
      </c>
      <c r="G542" s="146">
        <v>4</v>
      </c>
      <c r="H542" s="169">
        <v>141411</v>
      </c>
      <c r="I542" s="29"/>
      <c r="J542" s="173">
        <v>4</v>
      </c>
      <c r="K542" s="173">
        <v>144888</v>
      </c>
    </row>
    <row r="543" spans="1:11">
      <c r="A543" s="8">
        <v>12</v>
      </c>
      <c r="C543" s="9" t="s">
        <v>175</v>
      </c>
      <c r="E543" s="8">
        <v>12</v>
      </c>
      <c r="G543" s="100"/>
      <c r="H543" s="146">
        <v>31078</v>
      </c>
      <c r="I543" s="30"/>
      <c r="J543" s="167"/>
      <c r="K543" s="173">
        <v>31842</v>
      </c>
    </row>
    <row r="544" spans="1:11">
      <c r="A544" s="8">
        <v>13</v>
      </c>
      <c r="C544" s="9" t="s">
        <v>193</v>
      </c>
      <c r="E544" s="8">
        <v>13</v>
      </c>
      <c r="F544" s="10"/>
      <c r="G544" s="103">
        <f>SUM(G542:G543)</f>
        <v>4</v>
      </c>
      <c r="H544" s="103">
        <f>SUM(H542:H543)</f>
        <v>172489</v>
      </c>
      <c r="I544" s="85"/>
      <c r="J544" s="170">
        <f>SUM(J542:J543)</f>
        <v>4</v>
      </c>
      <c r="K544" s="170">
        <f>SUM(K542:K543)</f>
        <v>176730</v>
      </c>
    </row>
    <row r="545" spans="1:11">
      <c r="A545" s="8">
        <v>14</v>
      </c>
      <c r="E545" s="8">
        <v>14</v>
      </c>
      <c r="F545" s="10"/>
      <c r="G545" s="103"/>
      <c r="H545" s="103"/>
      <c r="I545" s="85"/>
      <c r="J545" s="170"/>
      <c r="K545" s="103"/>
    </row>
    <row r="546" spans="1:11">
      <c r="A546" s="8">
        <v>15</v>
      </c>
      <c r="C546" s="9" t="s">
        <v>177</v>
      </c>
      <c r="E546" s="8">
        <v>15</v>
      </c>
      <c r="F546" s="10"/>
      <c r="G546" s="103">
        <f>G539+G544</f>
        <v>12</v>
      </c>
      <c r="H546" s="103">
        <f>H539+H544</f>
        <v>670635</v>
      </c>
      <c r="I546" s="85"/>
      <c r="J546" s="170">
        <f>J539+J544</f>
        <v>13</v>
      </c>
      <c r="K546" s="103">
        <f>K539+K544</f>
        <v>710920</v>
      </c>
    </row>
    <row r="547" spans="1:11">
      <c r="A547" s="8">
        <v>16</v>
      </c>
      <c r="E547" s="8">
        <v>16</v>
      </c>
      <c r="F547" s="10"/>
      <c r="G547" s="103"/>
      <c r="H547" s="103"/>
      <c r="I547" s="85"/>
      <c r="J547" s="170"/>
      <c r="K547" s="103"/>
    </row>
    <row r="548" spans="1:11">
      <c r="A548" s="8">
        <v>17</v>
      </c>
      <c r="C548" s="9" t="s">
        <v>178</v>
      </c>
      <c r="E548" s="8">
        <v>17</v>
      </c>
      <c r="F548" s="10"/>
      <c r="G548" s="145"/>
      <c r="H548" s="145">
        <v>7226</v>
      </c>
      <c r="I548" s="85"/>
      <c r="J548" s="177"/>
      <c r="K548" s="173">
        <v>7404</v>
      </c>
    </row>
    <row r="549" spans="1:11">
      <c r="A549" s="8">
        <v>18</v>
      </c>
      <c r="C549" s="9"/>
      <c r="E549" s="8">
        <v>18</v>
      </c>
      <c r="F549" s="10"/>
      <c r="G549" s="103"/>
      <c r="H549" s="103"/>
      <c r="I549" s="85"/>
      <c r="J549" s="170"/>
      <c r="K549" s="103"/>
    </row>
    <row r="550" spans="1:11">
      <c r="A550" s="8">
        <v>19</v>
      </c>
      <c r="C550" s="9" t="s">
        <v>179</v>
      </c>
      <c r="E550" s="8">
        <v>19</v>
      </c>
      <c r="F550" s="10"/>
      <c r="G550" s="145"/>
      <c r="H550" s="145">
        <v>14754</v>
      </c>
      <c r="I550" s="85"/>
      <c r="J550" s="177"/>
      <c r="K550" s="173">
        <v>14900</v>
      </c>
    </row>
    <row r="551" spans="1:11">
      <c r="A551" s="8">
        <v>20</v>
      </c>
      <c r="C551" s="9" t="s">
        <v>180</v>
      </c>
      <c r="E551" s="8">
        <v>20</v>
      </c>
      <c r="F551" s="10"/>
      <c r="G551" s="145"/>
      <c r="H551" s="145">
        <v>129639</v>
      </c>
      <c r="I551" s="85"/>
      <c r="J551" s="177"/>
      <c r="K551" s="173">
        <v>112694</v>
      </c>
    </row>
    <row r="552" spans="1:11">
      <c r="A552" s="8">
        <v>21</v>
      </c>
      <c r="C552" s="9"/>
      <c r="E552" s="8">
        <v>21</v>
      </c>
      <c r="F552" s="10"/>
      <c r="G552" s="103"/>
      <c r="H552" s="103"/>
      <c r="I552" s="85"/>
      <c r="J552" s="170"/>
      <c r="K552" s="103"/>
    </row>
    <row r="553" spans="1:11">
      <c r="A553" s="8">
        <v>22</v>
      </c>
      <c r="C553" s="9"/>
      <c r="E553" s="8">
        <v>22</v>
      </c>
      <c r="F553" s="10"/>
      <c r="G553" s="103"/>
      <c r="H553" s="103"/>
      <c r="I553" s="85"/>
      <c r="J553" s="170"/>
      <c r="K553" s="103"/>
    </row>
    <row r="554" spans="1:11">
      <c r="A554" s="8">
        <v>23</v>
      </c>
      <c r="C554" s="9" t="s">
        <v>194</v>
      </c>
      <c r="E554" s="8">
        <v>23</v>
      </c>
      <c r="F554" s="10"/>
      <c r="G554" s="145"/>
      <c r="H554" s="145"/>
      <c r="I554" s="85"/>
      <c r="J554" s="177"/>
      <c r="K554" s="145"/>
    </row>
    <row r="555" spans="1:11">
      <c r="A555" s="8">
        <v>24</v>
      </c>
      <c r="C555" s="9"/>
      <c r="E555" s="8">
        <v>24</v>
      </c>
      <c r="F555" s="10"/>
      <c r="G555" s="114"/>
      <c r="H555" s="103"/>
      <c r="I555" s="85"/>
      <c r="J555" s="104"/>
      <c r="K555" s="103"/>
    </row>
    <row r="556" spans="1:11">
      <c r="E556" s="35"/>
      <c r="F556" s="70" t="s">
        <v>6</v>
      </c>
      <c r="G556" s="21" t="s">
        <v>6</v>
      </c>
      <c r="H556" s="21" t="s">
        <v>6</v>
      </c>
      <c r="I556" s="70" t="s">
        <v>6</v>
      </c>
      <c r="J556" s="21" t="s">
        <v>6</v>
      </c>
      <c r="K556" s="21" t="s">
        <v>6</v>
      </c>
    </row>
    <row r="557" spans="1:11">
      <c r="A557" s="8">
        <v>25</v>
      </c>
      <c r="C557" s="9" t="s">
        <v>195</v>
      </c>
      <c r="E557" s="8">
        <v>25</v>
      </c>
      <c r="G557" s="100">
        <f>SUM(G546:G556)</f>
        <v>12</v>
      </c>
      <c r="H557" s="100">
        <f>SUM(H546:H556)</f>
        <v>822254</v>
      </c>
      <c r="I557" s="100"/>
      <c r="J557" s="167">
        <f>SUM(J546:J556)</f>
        <v>13</v>
      </c>
      <c r="K557" s="100">
        <f>SUM(K546:K556)</f>
        <v>845918</v>
      </c>
    </row>
    <row r="558" spans="1:11">
      <c r="E558" s="35"/>
      <c r="F558" s="70" t="s">
        <v>6</v>
      </c>
      <c r="G558" s="20" t="s">
        <v>6</v>
      </c>
      <c r="H558" s="21" t="s">
        <v>6</v>
      </c>
      <c r="I558" s="70" t="s">
        <v>6</v>
      </c>
      <c r="J558" s="20" t="s">
        <v>6</v>
      </c>
      <c r="K558" s="21" t="s">
        <v>6</v>
      </c>
    </row>
    <row r="559" spans="1:11">
      <c r="C559" s="137" t="s">
        <v>49</v>
      </c>
      <c r="E559" s="35"/>
      <c r="F559" s="70"/>
      <c r="G559" s="20"/>
      <c r="H559" s="21"/>
      <c r="I559" s="70"/>
      <c r="J559" s="20"/>
      <c r="K559" s="21"/>
    </row>
    <row r="560" spans="1:11">
      <c r="A560" s="9"/>
      <c r="H560" s="40"/>
      <c r="K560" s="40"/>
    </row>
    <row r="561" spans="1:11">
      <c r="H561" s="40"/>
      <c r="K561" s="40"/>
    </row>
    <row r="562" spans="1:11" s="36" customFormat="1">
      <c r="A562" s="16" t="str">
        <f>$A$83</f>
        <v xml:space="preserve">Institution No.:  </v>
      </c>
      <c r="E562" s="37"/>
      <c r="G562" s="38"/>
      <c r="H562" s="39"/>
      <c r="J562" s="38"/>
      <c r="K562" s="15" t="s">
        <v>196</v>
      </c>
    </row>
    <row r="563" spans="1:11" s="36" customFormat="1">
      <c r="A563" s="251" t="s">
        <v>197</v>
      </c>
      <c r="B563" s="251"/>
      <c r="C563" s="251"/>
      <c r="D563" s="251"/>
      <c r="E563" s="251"/>
      <c r="F563" s="251"/>
      <c r="G563" s="251"/>
      <c r="H563" s="251"/>
      <c r="I563" s="251"/>
      <c r="J563" s="251"/>
      <c r="K563" s="251"/>
    </row>
    <row r="564" spans="1:11">
      <c r="A564" s="16" t="str">
        <f>$A$42</f>
        <v xml:space="preserve">NAME: </v>
      </c>
      <c r="B564" s="16"/>
      <c r="C564" s="137" t="str">
        <f>$D$20</f>
        <v>University of Colorado</v>
      </c>
      <c r="G564" s="80"/>
      <c r="H564" s="67"/>
      <c r="J564" s="14"/>
      <c r="K564" s="18" t="str">
        <f>$K$3</f>
        <v>Date: October 10, 2016</v>
      </c>
    </row>
    <row r="565" spans="1:11">
      <c r="A565" s="19" t="s">
        <v>6</v>
      </c>
      <c r="B565" s="19" t="s">
        <v>6</v>
      </c>
      <c r="C565" s="19" t="s">
        <v>6</v>
      </c>
      <c r="D565" s="19" t="s">
        <v>6</v>
      </c>
      <c r="E565" s="19" t="s">
        <v>6</v>
      </c>
      <c r="F565" s="19" t="s">
        <v>6</v>
      </c>
      <c r="G565" s="20" t="s">
        <v>6</v>
      </c>
      <c r="H565" s="21" t="s">
        <v>6</v>
      </c>
      <c r="I565" s="19" t="s">
        <v>6</v>
      </c>
      <c r="J565" s="20" t="s">
        <v>6</v>
      </c>
      <c r="K565" s="21" t="s">
        <v>6</v>
      </c>
    </row>
    <row r="566" spans="1:11">
      <c r="A566" s="22" t="s">
        <v>7</v>
      </c>
      <c r="E566" s="22" t="s">
        <v>7</v>
      </c>
      <c r="F566" s="23"/>
      <c r="G566" s="24"/>
      <c r="H566" s="25" t="str">
        <f>+H529</f>
        <v>2015-16</v>
      </c>
      <c r="I566" s="23"/>
      <c r="J566" s="24"/>
      <c r="K566" s="25" t="str">
        <f>+K529</f>
        <v>2016-17</v>
      </c>
    </row>
    <row r="567" spans="1:11">
      <c r="A567" s="22" t="s">
        <v>9</v>
      </c>
      <c r="C567" s="26" t="s">
        <v>51</v>
      </c>
      <c r="E567" s="22" t="s">
        <v>9</v>
      </c>
      <c r="F567" s="23"/>
      <c r="G567" s="24" t="s">
        <v>11</v>
      </c>
      <c r="H567" s="25" t="s">
        <v>12</v>
      </c>
      <c r="I567" s="23"/>
      <c r="J567" s="24" t="s">
        <v>11</v>
      </c>
      <c r="K567" s="25" t="s">
        <v>13</v>
      </c>
    </row>
    <row r="568" spans="1:11">
      <c r="A568" s="19" t="s">
        <v>6</v>
      </c>
      <c r="B568" s="19" t="s">
        <v>6</v>
      </c>
      <c r="C568" s="19" t="s">
        <v>6</v>
      </c>
      <c r="D568" s="19" t="s">
        <v>6</v>
      </c>
      <c r="E568" s="19" t="s">
        <v>6</v>
      </c>
      <c r="F568" s="19" t="s">
        <v>6</v>
      </c>
      <c r="G568" s="20" t="s">
        <v>6</v>
      </c>
      <c r="H568" s="21" t="s">
        <v>6</v>
      </c>
      <c r="I568" s="19" t="s">
        <v>6</v>
      </c>
      <c r="J568" s="86" t="s">
        <v>6</v>
      </c>
      <c r="K568" s="21" t="s">
        <v>6</v>
      </c>
    </row>
    <row r="569" spans="1:11">
      <c r="A569" s="117">
        <v>1</v>
      </c>
      <c r="B569" s="118"/>
      <c r="C569" s="118" t="s">
        <v>227</v>
      </c>
      <c r="D569" s="118"/>
      <c r="E569" s="117">
        <v>1</v>
      </c>
      <c r="F569" s="119"/>
      <c r="G569" s="120"/>
      <c r="H569" s="121"/>
      <c r="I569" s="122"/>
      <c r="J569" s="123"/>
      <c r="K569" s="124"/>
    </row>
    <row r="570" spans="1:11">
      <c r="A570" s="117">
        <v>2</v>
      </c>
      <c r="B570" s="118"/>
      <c r="C570" s="118" t="s">
        <v>227</v>
      </c>
      <c r="D570" s="118"/>
      <c r="E570" s="117">
        <v>2</v>
      </c>
      <c r="F570" s="119"/>
      <c r="G570" s="120"/>
      <c r="H570" s="121"/>
      <c r="I570" s="122"/>
      <c r="J570" s="123"/>
      <c r="K570" s="121"/>
    </row>
    <row r="571" spans="1:11">
      <c r="A571" s="117">
        <v>3</v>
      </c>
      <c r="B571" s="118"/>
      <c r="C571" s="118" t="s">
        <v>227</v>
      </c>
      <c r="D571" s="118"/>
      <c r="E571" s="117">
        <v>3</v>
      </c>
      <c r="F571" s="119"/>
      <c r="G571" s="120"/>
      <c r="H571" s="121"/>
      <c r="I571" s="122"/>
      <c r="J571" s="123"/>
      <c r="K571" s="121"/>
    </row>
    <row r="572" spans="1:11">
      <c r="A572" s="117">
        <v>4</v>
      </c>
      <c r="B572" s="118"/>
      <c r="C572" s="118" t="s">
        <v>227</v>
      </c>
      <c r="D572" s="118"/>
      <c r="E572" s="117">
        <v>4</v>
      </c>
      <c r="F572" s="119"/>
      <c r="G572" s="120"/>
      <c r="H572" s="121"/>
      <c r="I572" s="125"/>
      <c r="J572" s="123"/>
      <c r="K572" s="121"/>
    </row>
    <row r="573" spans="1:11">
      <c r="A573" s="117">
        <v>5</v>
      </c>
      <c r="B573" s="118"/>
      <c r="C573" s="118" t="s">
        <v>227</v>
      </c>
      <c r="D573" s="118"/>
      <c r="E573" s="117">
        <v>5</v>
      </c>
      <c r="F573" s="119"/>
      <c r="G573" s="123"/>
      <c r="H573" s="121"/>
      <c r="I573" s="125"/>
      <c r="J573" s="123"/>
      <c r="K573" s="121"/>
    </row>
    <row r="574" spans="1:11">
      <c r="A574" s="8">
        <v>6</v>
      </c>
      <c r="C574" s="9" t="s">
        <v>190</v>
      </c>
      <c r="E574" s="8">
        <v>6</v>
      </c>
      <c r="F574" s="10"/>
      <c r="G574" s="177">
        <v>346</v>
      </c>
      <c r="H574" s="145">
        <v>29766271</v>
      </c>
      <c r="I574" s="30"/>
      <c r="J574" s="173">
        <v>352</v>
      </c>
      <c r="K574" s="173">
        <v>30498228</v>
      </c>
    </row>
    <row r="575" spans="1:11">
      <c r="A575" s="8">
        <v>7</v>
      </c>
      <c r="C575" s="9" t="s">
        <v>191</v>
      </c>
      <c r="E575" s="8">
        <v>7</v>
      </c>
      <c r="F575" s="10"/>
      <c r="G575" s="170"/>
      <c r="H575" s="145">
        <v>11111052</v>
      </c>
      <c r="I575" s="85"/>
      <c r="J575" s="104"/>
      <c r="K575" s="173">
        <v>11384275</v>
      </c>
    </row>
    <row r="576" spans="1:11">
      <c r="A576" s="8">
        <v>8</v>
      </c>
      <c r="C576" s="9" t="s">
        <v>192</v>
      </c>
      <c r="E576" s="8">
        <v>8</v>
      </c>
      <c r="F576" s="10"/>
      <c r="G576" s="170">
        <f>SUM(G574:G575)</f>
        <v>346</v>
      </c>
      <c r="H576" s="103">
        <f>SUM(H574:H575)</f>
        <v>40877323</v>
      </c>
      <c r="I576" s="85"/>
      <c r="J576" s="170">
        <f>SUM(J574:J575)</f>
        <v>352</v>
      </c>
      <c r="K576" s="103">
        <f>SUM(K574:K575)</f>
        <v>41882503</v>
      </c>
    </row>
    <row r="577" spans="1:11">
      <c r="A577" s="8">
        <v>9</v>
      </c>
      <c r="C577" s="9"/>
      <c r="E577" s="8">
        <v>9</v>
      </c>
      <c r="F577" s="10"/>
      <c r="G577" s="170"/>
      <c r="H577" s="103"/>
      <c r="I577" s="29"/>
      <c r="J577" s="104"/>
      <c r="K577" s="103"/>
    </row>
    <row r="578" spans="1:11">
      <c r="A578" s="8">
        <v>10</v>
      </c>
      <c r="C578" s="9"/>
      <c r="E578" s="8">
        <v>10</v>
      </c>
      <c r="F578" s="10"/>
      <c r="G578" s="170"/>
      <c r="H578" s="103"/>
      <c r="I578" s="30"/>
      <c r="J578" s="104"/>
      <c r="K578" s="103"/>
    </row>
    <row r="579" spans="1:11">
      <c r="A579" s="8">
        <v>11</v>
      </c>
      <c r="C579" s="9" t="s">
        <v>174</v>
      </c>
      <c r="E579" s="8">
        <v>11</v>
      </c>
      <c r="G579" s="169">
        <v>200</v>
      </c>
      <c r="H579" s="169">
        <v>11598908</v>
      </c>
      <c r="I579" s="29"/>
      <c r="J579" s="173">
        <v>205</v>
      </c>
      <c r="K579" s="173">
        <v>11784127</v>
      </c>
    </row>
    <row r="580" spans="1:11">
      <c r="A580" s="8">
        <v>12</v>
      </c>
      <c r="C580" s="9" t="s">
        <v>175</v>
      </c>
      <c r="E580" s="8">
        <v>12</v>
      </c>
      <c r="G580" s="167"/>
      <c r="H580" s="146">
        <v>4339540</v>
      </c>
      <c r="I580" s="30"/>
      <c r="J580" s="99"/>
      <c r="K580" s="173">
        <v>4446250</v>
      </c>
    </row>
    <row r="581" spans="1:11">
      <c r="A581" s="8">
        <v>13</v>
      </c>
      <c r="C581" s="9" t="s">
        <v>193</v>
      </c>
      <c r="E581" s="8">
        <v>13</v>
      </c>
      <c r="F581" s="10"/>
      <c r="G581" s="170">
        <f>SUM(G579:G580)</f>
        <v>200</v>
      </c>
      <c r="H581" s="103">
        <f>SUM(H579:H580)</f>
        <v>15938448</v>
      </c>
      <c r="I581" s="85"/>
      <c r="J581" s="170">
        <f>SUM(J579:J580)</f>
        <v>205</v>
      </c>
      <c r="K581" s="103">
        <f>SUM(K579:K580)</f>
        <v>16230377</v>
      </c>
    </row>
    <row r="582" spans="1:11">
      <c r="A582" s="8">
        <v>14</v>
      </c>
      <c r="E582" s="8">
        <v>14</v>
      </c>
      <c r="F582" s="10"/>
      <c r="G582" s="170"/>
      <c r="H582" s="103"/>
      <c r="I582" s="85"/>
      <c r="J582" s="104"/>
      <c r="K582" s="103"/>
    </row>
    <row r="583" spans="1:11">
      <c r="A583" s="8">
        <v>15</v>
      </c>
      <c r="C583" s="9" t="s">
        <v>177</v>
      </c>
      <c r="E583" s="8">
        <v>15</v>
      </c>
      <c r="F583" s="10"/>
      <c r="G583" s="170">
        <f>G576+G581</f>
        <v>546</v>
      </c>
      <c r="H583" s="103">
        <f>H576+H581</f>
        <v>56815771</v>
      </c>
      <c r="I583" s="85"/>
      <c r="J583" s="170">
        <f>J576+J581</f>
        <v>557</v>
      </c>
      <c r="K583" s="103">
        <f>K576+K581</f>
        <v>58112880</v>
      </c>
    </row>
    <row r="584" spans="1:11">
      <c r="A584" s="8">
        <v>16</v>
      </c>
      <c r="E584" s="8">
        <v>16</v>
      </c>
      <c r="F584" s="10"/>
      <c r="G584" s="170"/>
      <c r="H584" s="103"/>
      <c r="I584" s="85"/>
      <c r="J584" s="104"/>
      <c r="K584" s="103"/>
    </row>
    <row r="585" spans="1:11">
      <c r="A585" s="8">
        <v>17</v>
      </c>
      <c r="C585" s="9" t="s">
        <v>178</v>
      </c>
      <c r="E585" s="8">
        <v>17</v>
      </c>
      <c r="F585" s="10"/>
      <c r="G585" s="177"/>
      <c r="H585" s="145">
        <v>1488737</v>
      </c>
      <c r="I585" s="85"/>
      <c r="J585" s="144"/>
      <c r="K585" s="173">
        <v>1360200</v>
      </c>
    </row>
    <row r="586" spans="1:11">
      <c r="A586" s="8">
        <v>18</v>
      </c>
      <c r="C586" s="9"/>
      <c r="E586" s="8">
        <v>18</v>
      </c>
      <c r="F586" s="10"/>
      <c r="G586" s="170"/>
      <c r="H586" s="103"/>
      <c r="I586" s="85"/>
      <c r="J586" s="104"/>
      <c r="K586" s="103"/>
    </row>
    <row r="587" spans="1:11">
      <c r="A587" s="8">
        <v>19</v>
      </c>
      <c r="C587" s="9" t="s">
        <v>179</v>
      </c>
      <c r="E587" s="8">
        <v>19</v>
      </c>
      <c r="F587" s="10"/>
      <c r="G587" s="170"/>
      <c r="H587" s="145">
        <v>661340</v>
      </c>
      <c r="I587" s="85"/>
      <c r="J587" s="104"/>
      <c r="K587" s="173">
        <v>676150</v>
      </c>
    </row>
    <row r="588" spans="1:11">
      <c r="A588" s="8">
        <v>20</v>
      </c>
      <c r="C588" s="9" t="s">
        <v>180</v>
      </c>
      <c r="E588" s="8">
        <v>20</v>
      </c>
      <c r="F588" s="10"/>
      <c r="G588" s="170"/>
      <c r="H588" s="145">
        <v>28365120</v>
      </c>
      <c r="I588" s="85"/>
      <c r="J588" s="104"/>
      <c r="K588" s="173">
        <v>30001250</v>
      </c>
    </row>
    <row r="589" spans="1:11">
      <c r="A589" s="8">
        <v>21</v>
      </c>
      <c r="C589" s="9"/>
      <c r="E589" s="8">
        <v>21</v>
      </c>
      <c r="F589" s="10"/>
      <c r="G589" s="170"/>
      <c r="H589" s="103"/>
      <c r="I589" s="85"/>
      <c r="J589" s="104"/>
      <c r="K589" s="103"/>
    </row>
    <row r="590" spans="1:11">
      <c r="A590" s="8">
        <v>22</v>
      </c>
      <c r="C590" s="9"/>
      <c r="E590" s="8">
        <v>22</v>
      </c>
      <c r="F590" s="10"/>
      <c r="G590" s="170"/>
      <c r="H590" s="103"/>
      <c r="I590" s="85"/>
      <c r="J590" s="104"/>
      <c r="K590" s="103"/>
    </row>
    <row r="591" spans="1:11">
      <c r="A591" s="8">
        <v>23</v>
      </c>
      <c r="C591" s="9" t="s">
        <v>194</v>
      </c>
      <c r="E591" s="8">
        <v>23</v>
      </c>
      <c r="F591" s="10"/>
      <c r="G591" s="170"/>
      <c r="H591" s="145">
        <v>0</v>
      </c>
      <c r="I591" s="85"/>
      <c r="J591" s="104"/>
      <c r="K591" s="145">
        <v>0</v>
      </c>
    </row>
    <row r="592" spans="1:11">
      <c r="A592" s="8">
        <v>24</v>
      </c>
      <c r="C592" s="9"/>
      <c r="E592" s="8">
        <v>24</v>
      </c>
      <c r="F592" s="10"/>
      <c r="G592" s="114"/>
      <c r="H592" s="103"/>
      <c r="I592" s="85"/>
      <c r="J592" s="104"/>
      <c r="K592" s="103"/>
    </row>
    <row r="593" spans="1:11">
      <c r="E593" s="35"/>
      <c r="F593" s="70" t="s">
        <v>6</v>
      </c>
      <c r="G593" s="21" t="s">
        <v>6</v>
      </c>
      <c r="H593" s="21" t="s">
        <v>6</v>
      </c>
      <c r="I593" s="70" t="s">
        <v>6</v>
      </c>
      <c r="J593" s="21" t="s">
        <v>6</v>
      </c>
      <c r="K593" s="21" t="s">
        <v>6</v>
      </c>
    </row>
    <row r="594" spans="1:11">
      <c r="A594" s="8">
        <v>25</v>
      </c>
      <c r="C594" s="9" t="s">
        <v>198</v>
      </c>
      <c r="E594" s="8">
        <v>25</v>
      </c>
      <c r="G594" s="100">
        <f>SUM(G583:G593)</f>
        <v>546</v>
      </c>
      <c r="H594" s="100">
        <f>SUM(H583:H593)</f>
        <v>87330968</v>
      </c>
      <c r="I594" s="100"/>
      <c r="J594" s="167">
        <f>SUM(J583:J593)</f>
        <v>557</v>
      </c>
      <c r="K594" s="167">
        <f>SUM(K583:K593)</f>
        <v>90150480</v>
      </c>
    </row>
    <row r="595" spans="1:11">
      <c r="A595" s="8"/>
      <c r="C595" s="9"/>
      <c r="E595" s="8"/>
      <c r="F595" s="70" t="s">
        <v>6</v>
      </c>
      <c r="G595" s="20" t="s">
        <v>6</v>
      </c>
      <c r="H595" s="21" t="s">
        <v>6</v>
      </c>
      <c r="I595" s="70" t="s">
        <v>6</v>
      </c>
      <c r="J595" s="20" t="s">
        <v>6</v>
      </c>
      <c r="K595" s="21" t="s">
        <v>6</v>
      </c>
    </row>
    <row r="596" spans="1:11">
      <c r="A596" s="8"/>
      <c r="C596" s="137" t="s">
        <v>49</v>
      </c>
      <c r="E596" s="8"/>
      <c r="G596" s="99"/>
      <c r="H596" s="99"/>
      <c r="I596" s="100"/>
      <c r="J596" s="99"/>
      <c r="K596" s="99"/>
    </row>
    <row r="597" spans="1:11">
      <c r="E597" s="35"/>
      <c r="F597" s="70"/>
      <c r="G597" s="20"/>
      <c r="H597" s="21"/>
      <c r="I597" s="70"/>
      <c r="J597" s="20"/>
      <c r="K597" s="21"/>
    </row>
    <row r="598" spans="1:11">
      <c r="A598" s="9"/>
      <c r="H598" s="40"/>
      <c r="K598" s="40"/>
    </row>
    <row r="599" spans="1:11" s="36" customFormat="1">
      <c r="A599" s="16" t="str">
        <f>$A$83</f>
        <v xml:space="preserve">Institution No.:  </v>
      </c>
      <c r="E599" s="37"/>
      <c r="G599" s="38"/>
      <c r="H599" s="39"/>
      <c r="J599" s="38"/>
      <c r="K599" s="15" t="s">
        <v>199</v>
      </c>
    </row>
    <row r="600" spans="1:11" s="36" customFormat="1">
      <c r="A600" s="251" t="s">
        <v>200</v>
      </c>
      <c r="B600" s="251"/>
      <c r="C600" s="251"/>
      <c r="D600" s="251"/>
      <c r="E600" s="251"/>
      <c r="F600" s="251"/>
      <c r="G600" s="251"/>
      <c r="H600" s="251"/>
      <c r="I600" s="251"/>
      <c r="J600" s="251"/>
      <c r="K600" s="251"/>
    </row>
    <row r="601" spans="1:11">
      <c r="A601" s="16" t="str">
        <f>$A$42</f>
        <v xml:space="preserve">NAME: </v>
      </c>
      <c r="C601" s="137" t="str">
        <f>$D$20</f>
        <v>University of Colorado</v>
      </c>
      <c r="G601" s="80"/>
      <c r="H601" s="67"/>
      <c r="J601" s="14"/>
      <c r="K601" s="18" t="str">
        <f>$K$3</f>
        <v>Date: October 10, 2016</v>
      </c>
    </row>
    <row r="602" spans="1:11">
      <c r="A602" s="19" t="s">
        <v>6</v>
      </c>
      <c r="B602" s="19" t="s">
        <v>6</v>
      </c>
      <c r="C602" s="19" t="s">
        <v>6</v>
      </c>
      <c r="D602" s="19" t="s">
        <v>6</v>
      </c>
      <c r="E602" s="19" t="s">
        <v>6</v>
      </c>
      <c r="F602" s="19" t="s">
        <v>6</v>
      </c>
      <c r="G602" s="20" t="s">
        <v>6</v>
      </c>
      <c r="H602" s="21" t="s">
        <v>6</v>
      </c>
      <c r="I602" s="19" t="s">
        <v>6</v>
      </c>
      <c r="J602" s="20" t="s">
        <v>6</v>
      </c>
      <c r="K602" s="21" t="s">
        <v>6</v>
      </c>
    </row>
    <row r="603" spans="1:11">
      <c r="A603" s="22" t="s">
        <v>7</v>
      </c>
      <c r="E603" s="22" t="s">
        <v>7</v>
      </c>
      <c r="F603" s="23"/>
      <c r="G603" s="24"/>
      <c r="H603" s="25" t="str">
        <f>+H566</f>
        <v>2015-16</v>
      </c>
      <c r="I603" s="23"/>
      <c r="J603" s="24"/>
      <c r="K603" s="25" t="str">
        <f>+K566</f>
        <v>2016-17</v>
      </c>
    </row>
    <row r="604" spans="1:11">
      <c r="A604" s="22" t="s">
        <v>9</v>
      </c>
      <c r="C604" s="26" t="s">
        <v>51</v>
      </c>
      <c r="E604" s="22" t="s">
        <v>9</v>
      </c>
      <c r="F604" s="23"/>
      <c r="G604" s="24" t="s">
        <v>11</v>
      </c>
      <c r="H604" s="25" t="s">
        <v>12</v>
      </c>
      <c r="I604" s="23"/>
      <c r="J604" s="24" t="s">
        <v>11</v>
      </c>
      <c r="K604" s="25" t="s">
        <v>13</v>
      </c>
    </row>
    <row r="605" spans="1:11">
      <c r="A605" s="19" t="s">
        <v>6</v>
      </c>
      <c r="B605" s="19" t="s">
        <v>6</v>
      </c>
      <c r="C605" s="19" t="s">
        <v>6</v>
      </c>
      <c r="D605" s="19" t="s">
        <v>6</v>
      </c>
      <c r="E605" s="19" t="s">
        <v>6</v>
      </c>
      <c r="F605" s="19" t="s">
        <v>6</v>
      </c>
      <c r="G605" s="20" t="s">
        <v>6</v>
      </c>
      <c r="H605" s="21" t="s">
        <v>6</v>
      </c>
      <c r="I605" s="19" t="s">
        <v>6</v>
      </c>
      <c r="J605" s="20" t="s">
        <v>6</v>
      </c>
      <c r="K605" s="21" t="s">
        <v>6</v>
      </c>
    </row>
    <row r="606" spans="1:11">
      <c r="A606" s="117">
        <v>1</v>
      </c>
      <c r="B606" s="118"/>
      <c r="C606" s="118" t="s">
        <v>227</v>
      </c>
      <c r="D606" s="118"/>
      <c r="E606" s="117">
        <v>1</v>
      </c>
      <c r="F606" s="119"/>
      <c r="G606" s="120"/>
      <c r="H606" s="121"/>
      <c r="I606" s="122"/>
      <c r="J606" s="123"/>
      <c r="K606" s="124"/>
    </row>
    <row r="607" spans="1:11">
      <c r="A607" s="117">
        <v>2</v>
      </c>
      <c r="B607" s="118"/>
      <c r="C607" s="118" t="s">
        <v>227</v>
      </c>
      <c r="D607" s="118"/>
      <c r="E607" s="117">
        <v>2</v>
      </c>
      <c r="F607" s="119"/>
      <c r="G607" s="120"/>
      <c r="H607" s="121"/>
      <c r="I607" s="122"/>
      <c r="J607" s="123"/>
      <c r="K607" s="121"/>
    </row>
    <row r="608" spans="1:11">
      <c r="A608" s="117">
        <v>3</v>
      </c>
      <c r="B608" s="118"/>
      <c r="C608" s="118" t="s">
        <v>227</v>
      </c>
      <c r="D608" s="118"/>
      <c r="E608" s="117">
        <v>3</v>
      </c>
      <c r="F608" s="119"/>
      <c r="G608" s="120"/>
      <c r="H608" s="121"/>
      <c r="I608" s="122"/>
      <c r="J608" s="123"/>
      <c r="K608" s="121"/>
    </row>
    <row r="609" spans="1:11">
      <c r="A609" s="117">
        <v>4</v>
      </c>
      <c r="B609" s="118"/>
      <c r="C609" s="118" t="s">
        <v>227</v>
      </c>
      <c r="D609" s="118"/>
      <c r="E609" s="117">
        <v>4</v>
      </c>
      <c r="F609" s="119"/>
      <c r="G609" s="120"/>
      <c r="H609" s="121"/>
      <c r="I609" s="125"/>
      <c r="J609" s="123"/>
      <c r="K609" s="121"/>
    </row>
    <row r="610" spans="1:11">
      <c r="A610" s="117">
        <v>5</v>
      </c>
      <c r="B610" s="118"/>
      <c r="C610" s="118" t="s">
        <v>227</v>
      </c>
      <c r="D610" s="118"/>
      <c r="E610" s="117">
        <v>5</v>
      </c>
      <c r="F610" s="119"/>
      <c r="G610" s="120"/>
      <c r="H610" s="121"/>
      <c r="I610" s="125"/>
      <c r="J610" s="123"/>
      <c r="K610" s="121"/>
    </row>
    <row r="611" spans="1:11">
      <c r="A611" s="8">
        <v>6</v>
      </c>
      <c r="C611" s="9" t="s">
        <v>190</v>
      </c>
      <c r="E611" s="8">
        <v>6</v>
      </c>
      <c r="F611" s="10"/>
      <c r="G611" s="177">
        <v>195</v>
      </c>
      <c r="H611" s="145">
        <v>12825857</v>
      </c>
      <c r="I611" s="30"/>
      <c r="J611" s="145">
        <v>200</v>
      </c>
      <c r="K611" s="173">
        <v>13141247</v>
      </c>
    </row>
    <row r="612" spans="1:11">
      <c r="A612" s="8">
        <v>7</v>
      </c>
      <c r="C612" s="9" t="s">
        <v>191</v>
      </c>
      <c r="E612" s="8">
        <v>7</v>
      </c>
      <c r="F612" s="10"/>
      <c r="G612" s="170"/>
      <c r="H612" s="145">
        <v>4787291</v>
      </c>
      <c r="I612" s="85"/>
      <c r="J612" s="103"/>
      <c r="K612" s="173">
        <v>4905011</v>
      </c>
    </row>
    <row r="613" spans="1:11">
      <c r="A613" s="8">
        <v>8</v>
      </c>
      <c r="C613" s="9" t="s">
        <v>192</v>
      </c>
      <c r="E613" s="8">
        <v>8</v>
      </c>
      <c r="F613" s="10"/>
      <c r="G613" s="170">
        <f>SUM(G611:G612)</f>
        <v>195</v>
      </c>
      <c r="H613" s="170">
        <f>SUM(H611:H612)</f>
        <v>17613148</v>
      </c>
      <c r="I613" s="85"/>
      <c r="J613" s="103">
        <f>SUM(J611:J612)</f>
        <v>200</v>
      </c>
      <c r="K613" s="170">
        <f>SUM(K611:K612)</f>
        <v>18046258</v>
      </c>
    </row>
    <row r="614" spans="1:11">
      <c r="A614" s="8">
        <v>9</v>
      </c>
      <c r="C614" s="9"/>
      <c r="E614" s="8">
        <v>9</v>
      </c>
      <c r="F614" s="10"/>
      <c r="G614" s="170"/>
      <c r="H614" s="103"/>
      <c r="I614" s="29"/>
      <c r="J614" s="103"/>
      <c r="K614" s="170"/>
    </row>
    <row r="615" spans="1:11">
      <c r="A615" s="8">
        <v>10</v>
      </c>
      <c r="C615" s="9"/>
      <c r="E615" s="8">
        <v>10</v>
      </c>
      <c r="F615" s="10"/>
      <c r="G615" s="170"/>
      <c r="H615" s="103"/>
      <c r="I615" s="30"/>
      <c r="J615" s="103"/>
      <c r="K615" s="170"/>
    </row>
    <row r="616" spans="1:11">
      <c r="A616" s="8">
        <v>11</v>
      </c>
      <c r="C616" s="9" t="s">
        <v>174</v>
      </c>
      <c r="E616" s="8">
        <v>11</v>
      </c>
      <c r="G616" s="169">
        <v>74</v>
      </c>
      <c r="H616" s="169">
        <v>4307015</v>
      </c>
      <c r="I616" s="29"/>
      <c r="J616" s="146">
        <v>76</v>
      </c>
      <c r="K616" s="173">
        <v>4412925</v>
      </c>
    </row>
    <row r="617" spans="1:11">
      <c r="A617" s="8">
        <v>12</v>
      </c>
      <c r="C617" s="9" t="s">
        <v>175</v>
      </c>
      <c r="E617" s="8">
        <v>12</v>
      </c>
      <c r="G617" s="167"/>
      <c r="H617" s="146">
        <v>1608705</v>
      </c>
      <c r="I617" s="30"/>
      <c r="J617" s="100"/>
      <c r="K617" s="173">
        <v>1648263</v>
      </c>
    </row>
    <row r="618" spans="1:11">
      <c r="A618" s="8">
        <v>13</v>
      </c>
      <c r="C618" s="9" t="s">
        <v>193</v>
      </c>
      <c r="E618" s="8">
        <v>13</v>
      </c>
      <c r="F618" s="10"/>
      <c r="G618" s="170">
        <f>SUM(G616:G617)</f>
        <v>74</v>
      </c>
      <c r="H618" s="103">
        <f>SUM(H616:H617)</f>
        <v>5915720</v>
      </c>
      <c r="I618" s="85"/>
      <c r="J618" s="103">
        <f>SUM(J616:J617)</f>
        <v>76</v>
      </c>
      <c r="K618" s="170">
        <f>SUM(K616:K617)</f>
        <v>6061188</v>
      </c>
    </row>
    <row r="619" spans="1:11">
      <c r="A619" s="8">
        <v>14</v>
      </c>
      <c r="E619" s="8">
        <v>14</v>
      </c>
      <c r="F619" s="10"/>
      <c r="G619" s="170"/>
      <c r="H619" s="103"/>
      <c r="I619" s="85"/>
      <c r="J619" s="103"/>
      <c r="K619" s="170"/>
    </row>
    <row r="620" spans="1:11">
      <c r="A620" s="8">
        <v>15</v>
      </c>
      <c r="C620" s="9" t="s">
        <v>177</v>
      </c>
      <c r="E620" s="8">
        <v>15</v>
      </c>
      <c r="F620" s="10"/>
      <c r="G620" s="170">
        <f>G613+G618</f>
        <v>269</v>
      </c>
      <c r="H620" s="103">
        <f>H613+H618</f>
        <v>23528868</v>
      </c>
      <c r="I620" s="85"/>
      <c r="J620" s="103">
        <f>J613+J618</f>
        <v>276</v>
      </c>
      <c r="K620" s="170">
        <f>K613+K618</f>
        <v>24107446</v>
      </c>
    </row>
    <row r="621" spans="1:11">
      <c r="A621" s="8">
        <v>16</v>
      </c>
      <c r="E621" s="8">
        <v>16</v>
      </c>
      <c r="F621" s="10"/>
      <c r="G621" s="170"/>
      <c r="H621" s="103"/>
      <c r="I621" s="85"/>
      <c r="J621" s="103"/>
      <c r="K621" s="170"/>
    </row>
    <row r="622" spans="1:11">
      <c r="A622" s="8">
        <v>17</v>
      </c>
      <c r="C622" s="9" t="s">
        <v>178</v>
      </c>
      <c r="E622" s="8">
        <v>17</v>
      </c>
      <c r="F622" s="10"/>
      <c r="G622" s="170"/>
      <c r="H622" s="145">
        <v>777357</v>
      </c>
      <c r="I622" s="85"/>
      <c r="J622" s="103"/>
      <c r="K622" s="173">
        <v>780682</v>
      </c>
    </row>
    <row r="623" spans="1:11">
      <c r="A623" s="8">
        <v>18</v>
      </c>
      <c r="C623" s="9"/>
      <c r="E623" s="8">
        <v>18</v>
      </c>
      <c r="F623" s="10"/>
      <c r="G623" s="170"/>
      <c r="H623" s="103"/>
      <c r="I623" s="85"/>
      <c r="J623" s="103"/>
      <c r="K623" s="170"/>
    </row>
    <row r="624" spans="1:11">
      <c r="A624" s="8">
        <v>19</v>
      </c>
      <c r="C624" s="9" t="s">
        <v>179</v>
      </c>
      <c r="E624" s="8">
        <v>19</v>
      </c>
      <c r="F624" s="10"/>
      <c r="G624" s="170"/>
      <c r="H624" s="145">
        <v>619899</v>
      </c>
      <c r="I624" s="85"/>
      <c r="J624" s="103"/>
      <c r="K624" s="173">
        <v>635142</v>
      </c>
    </row>
    <row r="625" spans="1:11">
      <c r="A625" s="8">
        <v>20</v>
      </c>
      <c r="C625" s="9" t="s">
        <v>180</v>
      </c>
      <c r="E625" s="8">
        <v>20</v>
      </c>
      <c r="F625" s="10"/>
      <c r="G625" s="170"/>
      <c r="H625" s="145">
        <v>5164061</v>
      </c>
      <c r="I625" s="85"/>
      <c r="J625" s="103"/>
      <c r="K625" s="173">
        <v>5291046</v>
      </c>
    </row>
    <row r="626" spans="1:11">
      <c r="A626" s="8">
        <v>21</v>
      </c>
      <c r="C626" s="9"/>
      <c r="E626" s="8">
        <v>21</v>
      </c>
      <c r="F626" s="10"/>
      <c r="G626" s="170"/>
      <c r="H626" s="103"/>
      <c r="I626" s="85"/>
      <c r="J626" s="103"/>
      <c r="K626" s="170"/>
    </row>
    <row r="627" spans="1:11">
      <c r="A627" s="8">
        <v>22</v>
      </c>
      <c r="C627" s="9"/>
      <c r="E627" s="8">
        <v>22</v>
      </c>
      <c r="F627" s="10"/>
      <c r="G627" s="170"/>
      <c r="H627" s="103"/>
      <c r="I627" s="85"/>
      <c r="J627" s="103"/>
      <c r="K627" s="170"/>
    </row>
    <row r="628" spans="1:11">
      <c r="A628" s="8">
        <v>23</v>
      </c>
      <c r="C628" s="9" t="s">
        <v>194</v>
      </c>
      <c r="E628" s="8">
        <v>23</v>
      </c>
      <c r="F628" s="10"/>
      <c r="G628" s="170"/>
      <c r="H628" s="145"/>
      <c r="I628" s="85"/>
      <c r="J628" s="103"/>
      <c r="K628" s="177"/>
    </row>
    <row r="629" spans="1:11">
      <c r="A629" s="8">
        <v>24</v>
      </c>
      <c r="C629" s="9"/>
      <c r="E629" s="8">
        <v>24</v>
      </c>
      <c r="F629" s="10"/>
      <c r="G629" s="114"/>
      <c r="H629" s="103"/>
      <c r="I629" s="85"/>
      <c r="J629" s="103"/>
      <c r="K629" s="170"/>
    </row>
    <row r="630" spans="1:11">
      <c r="E630" s="35"/>
      <c r="F630" s="70" t="s">
        <v>6</v>
      </c>
      <c r="G630" s="21" t="s">
        <v>6</v>
      </c>
      <c r="H630" s="21" t="s">
        <v>6</v>
      </c>
      <c r="I630" s="70" t="s">
        <v>6</v>
      </c>
      <c r="J630" s="21" t="s">
        <v>6</v>
      </c>
      <c r="K630" s="21" t="s">
        <v>6</v>
      </c>
    </row>
    <row r="631" spans="1:11">
      <c r="A631" s="8">
        <v>25</v>
      </c>
      <c r="C631" s="9" t="s">
        <v>201</v>
      </c>
      <c r="E631" s="8">
        <v>25</v>
      </c>
      <c r="G631" s="100">
        <f>SUM(G620:G630)</f>
        <v>269</v>
      </c>
      <c r="H631" s="100">
        <f>SUM(H620:H630)</f>
        <v>30090185</v>
      </c>
      <c r="I631" s="100"/>
      <c r="J631" s="100">
        <f>SUM(J620:J630)</f>
        <v>276</v>
      </c>
      <c r="K631" s="167">
        <f>SUM(K620:K630)</f>
        <v>30814316</v>
      </c>
    </row>
    <row r="632" spans="1:11">
      <c r="E632" s="35"/>
      <c r="F632" s="70" t="s">
        <v>6</v>
      </c>
      <c r="G632" s="20" t="s">
        <v>6</v>
      </c>
      <c r="H632" s="21" t="s">
        <v>6</v>
      </c>
      <c r="I632" s="70" t="s">
        <v>6</v>
      </c>
      <c r="J632" s="20" t="s">
        <v>6</v>
      </c>
      <c r="K632" s="21" t="s">
        <v>6</v>
      </c>
    </row>
    <row r="633" spans="1:11">
      <c r="C633" s="137" t="s">
        <v>49</v>
      </c>
      <c r="E633" s="35"/>
      <c r="F633" s="70"/>
      <c r="G633" s="20"/>
      <c r="H633" s="21"/>
      <c r="I633" s="70"/>
      <c r="J633" s="20"/>
      <c r="K633" s="21"/>
    </row>
    <row r="635" spans="1:11">
      <c r="A635" s="9"/>
    </row>
    <row r="636" spans="1:11" s="36" customFormat="1">
      <c r="A636" s="16" t="str">
        <f>$A$83</f>
        <v xml:space="preserve">Institution No.:  </v>
      </c>
      <c r="E636" s="37"/>
      <c r="G636" s="38"/>
      <c r="H636" s="39"/>
      <c r="J636" s="38"/>
      <c r="K636" s="15" t="s">
        <v>202</v>
      </c>
    </row>
    <row r="637" spans="1:11" s="36" customFormat="1">
      <c r="A637" s="251" t="s">
        <v>203</v>
      </c>
      <c r="B637" s="251"/>
      <c r="C637" s="251"/>
      <c r="D637" s="251"/>
      <c r="E637" s="251"/>
      <c r="F637" s="251"/>
      <c r="G637" s="251"/>
      <c r="H637" s="251"/>
      <c r="I637" s="251"/>
      <c r="J637" s="251"/>
      <c r="K637" s="251"/>
    </row>
    <row r="638" spans="1:11">
      <c r="A638" s="16" t="str">
        <f>$A$42</f>
        <v xml:space="preserve">NAME: </v>
      </c>
      <c r="C638" s="137" t="str">
        <f>$D$20</f>
        <v>University of Colorado</v>
      </c>
      <c r="F638" s="72"/>
      <c r="G638" s="66"/>
      <c r="H638" s="40"/>
      <c r="J638" s="14"/>
      <c r="K638" s="18" t="str">
        <f>$K$3</f>
        <v>Date: October 10, 2016</v>
      </c>
    </row>
    <row r="639" spans="1:11">
      <c r="A639" s="19" t="s">
        <v>6</v>
      </c>
      <c r="B639" s="19" t="s">
        <v>6</v>
      </c>
      <c r="C639" s="19" t="s">
        <v>6</v>
      </c>
      <c r="D639" s="19" t="s">
        <v>6</v>
      </c>
      <c r="E639" s="19" t="s">
        <v>6</v>
      </c>
      <c r="F639" s="19" t="s">
        <v>6</v>
      </c>
      <c r="G639" s="20" t="s">
        <v>6</v>
      </c>
      <c r="H639" s="21" t="s">
        <v>6</v>
      </c>
      <c r="I639" s="19" t="s">
        <v>6</v>
      </c>
      <c r="J639" s="20" t="s">
        <v>6</v>
      </c>
      <c r="K639" s="21" t="s">
        <v>6</v>
      </c>
    </row>
    <row r="640" spans="1:11">
      <c r="A640" s="22" t="s">
        <v>7</v>
      </c>
      <c r="E640" s="22" t="s">
        <v>7</v>
      </c>
      <c r="F640" s="23"/>
      <c r="G640" s="24"/>
      <c r="H640" s="25" t="str">
        <f>H603</f>
        <v>2015-16</v>
      </c>
      <c r="I640" s="23"/>
      <c r="J640" s="24"/>
      <c r="K640" s="25" t="str">
        <f>K603</f>
        <v>2016-17</v>
      </c>
    </row>
    <row r="641" spans="1:11">
      <c r="A641" s="22" t="s">
        <v>9</v>
      </c>
      <c r="C641" s="26" t="s">
        <v>51</v>
      </c>
      <c r="E641" s="22" t="s">
        <v>9</v>
      </c>
      <c r="F641" s="23"/>
      <c r="G641" s="24" t="s">
        <v>11</v>
      </c>
      <c r="H641" s="25" t="s">
        <v>12</v>
      </c>
      <c r="I641" s="23"/>
      <c r="J641" s="24" t="s">
        <v>11</v>
      </c>
      <c r="K641" s="25" t="s">
        <v>13</v>
      </c>
    </row>
    <row r="642" spans="1:11">
      <c r="A642" s="19" t="s">
        <v>6</v>
      </c>
      <c r="B642" s="19" t="s">
        <v>6</v>
      </c>
      <c r="C642" s="19" t="s">
        <v>6</v>
      </c>
      <c r="D642" s="19" t="s">
        <v>6</v>
      </c>
      <c r="E642" s="19" t="s">
        <v>6</v>
      </c>
      <c r="F642" s="19" t="s">
        <v>6</v>
      </c>
      <c r="G642" s="20" t="s">
        <v>6</v>
      </c>
      <c r="H642" s="21" t="s">
        <v>6</v>
      </c>
      <c r="I642" s="19" t="s">
        <v>6</v>
      </c>
      <c r="J642" s="20" t="s">
        <v>6</v>
      </c>
      <c r="K642" s="21" t="s">
        <v>6</v>
      </c>
    </row>
    <row r="643" spans="1:11">
      <c r="A643" s="117">
        <v>1</v>
      </c>
      <c r="B643" s="118"/>
      <c r="C643" s="118" t="s">
        <v>227</v>
      </c>
      <c r="D643" s="118"/>
      <c r="E643" s="117">
        <v>1</v>
      </c>
      <c r="F643" s="119"/>
      <c r="G643" s="120"/>
      <c r="H643" s="121"/>
      <c r="I643" s="122"/>
      <c r="J643" s="123"/>
      <c r="K643" s="124"/>
    </row>
    <row r="644" spans="1:11">
      <c r="A644" s="117">
        <v>2</v>
      </c>
      <c r="B644" s="118"/>
      <c r="C644" s="118" t="s">
        <v>227</v>
      </c>
      <c r="D644" s="118"/>
      <c r="E644" s="117">
        <v>2</v>
      </c>
      <c r="F644" s="119"/>
      <c r="G644" s="120"/>
      <c r="H644" s="121"/>
      <c r="I644" s="122"/>
      <c r="J644" s="123"/>
      <c r="K644" s="121"/>
    </row>
    <row r="645" spans="1:11">
      <c r="A645" s="117">
        <v>3</v>
      </c>
      <c r="B645" s="118"/>
      <c r="C645" s="118" t="s">
        <v>227</v>
      </c>
      <c r="D645" s="118"/>
      <c r="E645" s="117">
        <v>3</v>
      </c>
      <c r="F645" s="119"/>
      <c r="G645" s="120"/>
      <c r="H645" s="121"/>
      <c r="I645" s="122"/>
      <c r="J645" s="123"/>
      <c r="K645" s="121"/>
    </row>
    <row r="646" spans="1:11">
      <c r="A646" s="117">
        <v>4</v>
      </c>
      <c r="B646" s="118"/>
      <c r="C646" s="118" t="s">
        <v>227</v>
      </c>
      <c r="D646" s="118"/>
      <c r="E646" s="117">
        <v>4</v>
      </c>
      <c r="F646" s="119"/>
      <c r="G646" s="120"/>
      <c r="H646" s="121"/>
      <c r="I646" s="125"/>
      <c r="J646" s="123"/>
      <c r="K646" s="121"/>
    </row>
    <row r="647" spans="1:11">
      <c r="A647" s="117">
        <v>5</v>
      </c>
      <c r="B647" s="118"/>
      <c r="C647" s="118" t="s">
        <v>227</v>
      </c>
      <c r="D647" s="118"/>
      <c r="E647" s="117">
        <v>5</v>
      </c>
      <c r="F647" s="119"/>
      <c r="G647" s="123"/>
      <c r="H647" s="121"/>
      <c r="I647" s="125"/>
      <c r="J647" s="123"/>
      <c r="K647" s="121"/>
    </row>
    <row r="648" spans="1:11">
      <c r="A648" s="8">
        <v>6</v>
      </c>
      <c r="C648" s="9" t="s">
        <v>190</v>
      </c>
      <c r="E648" s="8">
        <v>6</v>
      </c>
      <c r="F648" s="10"/>
      <c r="G648" s="145">
        <v>224</v>
      </c>
      <c r="H648" s="145">
        <v>34384982</v>
      </c>
      <c r="I648" s="30"/>
      <c r="J648" s="145">
        <v>240</v>
      </c>
      <c r="K648" s="173">
        <v>35230514</v>
      </c>
    </row>
    <row r="649" spans="1:11">
      <c r="A649" s="8">
        <v>7</v>
      </c>
      <c r="C649" s="9" t="s">
        <v>191</v>
      </c>
      <c r="E649" s="8">
        <v>7</v>
      </c>
      <c r="F649" s="10"/>
      <c r="G649" s="103"/>
      <c r="H649" s="145">
        <v>12876246</v>
      </c>
      <c r="I649" s="85"/>
      <c r="J649" s="103"/>
      <c r="K649" s="173">
        <v>13160416</v>
      </c>
    </row>
    <row r="650" spans="1:11">
      <c r="A650" s="8">
        <v>8</v>
      </c>
      <c r="C650" s="9" t="s">
        <v>192</v>
      </c>
      <c r="E650" s="8">
        <v>8</v>
      </c>
      <c r="F650" s="10"/>
      <c r="G650" s="103">
        <f>SUM(G648:G649)</f>
        <v>224</v>
      </c>
      <c r="H650" s="103">
        <f>SUM(H648:H649)</f>
        <v>47261228</v>
      </c>
      <c r="I650" s="85"/>
      <c r="J650" s="103">
        <f>SUM(J648:J649)</f>
        <v>240</v>
      </c>
      <c r="K650" s="170">
        <f>SUM(K648:K649)</f>
        <v>48390930</v>
      </c>
    </row>
    <row r="651" spans="1:11">
      <c r="A651" s="8">
        <v>9</v>
      </c>
      <c r="C651" s="9"/>
      <c r="E651" s="8">
        <v>9</v>
      </c>
      <c r="F651" s="10"/>
      <c r="G651" s="103"/>
      <c r="H651" s="103"/>
      <c r="I651" s="29"/>
      <c r="J651" s="103"/>
      <c r="K651" s="170"/>
    </row>
    <row r="652" spans="1:11">
      <c r="A652" s="8">
        <v>10</v>
      </c>
      <c r="C652" s="9"/>
      <c r="E652" s="8">
        <v>10</v>
      </c>
      <c r="F652" s="10"/>
      <c r="G652" s="103"/>
      <c r="H652" s="103"/>
      <c r="I652" s="30"/>
      <c r="J652" s="103"/>
      <c r="K652" s="170"/>
    </row>
    <row r="653" spans="1:11">
      <c r="A653" s="8">
        <v>11</v>
      </c>
      <c r="C653" s="9" t="s">
        <v>174</v>
      </c>
      <c r="E653" s="8">
        <v>11</v>
      </c>
      <c r="G653" s="146">
        <v>73</v>
      </c>
      <c r="H653" s="169">
        <v>5127328</v>
      </c>
      <c r="I653" s="29"/>
      <c r="J653" s="146">
        <v>75</v>
      </c>
      <c r="K653" s="173">
        <v>5253409</v>
      </c>
    </row>
    <row r="654" spans="1:11">
      <c r="A654" s="8">
        <v>12</v>
      </c>
      <c r="C654" s="9" t="s">
        <v>175</v>
      </c>
      <c r="E654" s="8">
        <v>12</v>
      </c>
      <c r="G654" s="100"/>
      <c r="H654" s="146">
        <v>1931408</v>
      </c>
      <c r="I654" s="30"/>
      <c r="J654" s="100"/>
      <c r="K654" s="173">
        <v>1958410</v>
      </c>
    </row>
    <row r="655" spans="1:11">
      <c r="A655" s="8">
        <v>13</v>
      </c>
      <c r="C655" s="9" t="s">
        <v>193</v>
      </c>
      <c r="E655" s="8">
        <v>13</v>
      </c>
      <c r="F655" s="10"/>
      <c r="G655" s="103">
        <f>SUM(G653:G654)</f>
        <v>73</v>
      </c>
      <c r="H655" s="103">
        <f>SUM(H653:H654)</f>
        <v>7058736</v>
      </c>
      <c r="I655" s="85"/>
      <c r="J655" s="103">
        <f>SUM(J653:J654)</f>
        <v>75</v>
      </c>
      <c r="K655" s="170">
        <f>SUM(K653:K654)</f>
        <v>7211819</v>
      </c>
    </row>
    <row r="656" spans="1:11">
      <c r="A656" s="8">
        <v>14</v>
      </c>
      <c r="E656" s="8">
        <v>14</v>
      </c>
      <c r="F656" s="10"/>
      <c r="G656" s="103"/>
      <c r="H656" s="103"/>
      <c r="I656" s="85"/>
      <c r="J656" s="103"/>
      <c r="K656" s="170"/>
    </row>
    <row r="657" spans="1:11">
      <c r="A657" s="8">
        <v>15</v>
      </c>
      <c r="C657" s="9" t="s">
        <v>177</v>
      </c>
      <c r="E657" s="8">
        <v>15</v>
      </c>
      <c r="F657" s="10"/>
      <c r="G657" s="103">
        <f>G650+G655</f>
        <v>297</v>
      </c>
      <c r="H657" s="103">
        <f>H650+H655</f>
        <v>54319964</v>
      </c>
      <c r="I657" s="85"/>
      <c r="J657" s="103">
        <f>J650+J655</f>
        <v>315</v>
      </c>
      <c r="K657" s="170">
        <f>K650+K655</f>
        <v>55602749</v>
      </c>
    </row>
    <row r="658" spans="1:11">
      <c r="A658" s="8">
        <v>16</v>
      </c>
      <c r="E658" s="8">
        <v>16</v>
      </c>
      <c r="F658" s="10"/>
      <c r="G658" s="103"/>
      <c r="H658" s="103"/>
      <c r="I658" s="85"/>
      <c r="J658" s="103"/>
      <c r="K658" s="170"/>
    </row>
    <row r="659" spans="1:11">
      <c r="A659" s="8">
        <v>17</v>
      </c>
      <c r="C659" s="9" t="s">
        <v>178</v>
      </c>
      <c r="E659" s="8">
        <v>17</v>
      </c>
      <c r="F659" s="10"/>
      <c r="G659" s="103"/>
      <c r="H659" s="145">
        <v>675543</v>
      </c>
      <c r="I659" s="85"/>
      <c r="J659" s="103"/>
      <c r="K659" s="173">
        <v>703647</v>
      </c>
    </row>
    <row r="660" spans="1:11">
      <c r="A660" s="8">
        <v>18</v>
      </c>
      <c r="C660" s="9"/>
      <c r="E660" s="8">
        <v>18</v>
      </c>
      <c r="F660" s="10"/>
      <c r="G660" s="103"/>
      <c r="H660" s="103"/>
      <c r="I660" s="85"/>
      <c r="J660" s="103"/>
      <c r="K660" s="170"/>
    </row>
    <row r="661" spans="1:11">
      <c r="A661" s="8">
        <v>19</v>
      </c>
      <c r="C661" s="9" t="s">
        <v>179</v>
      </c>
      <c r="E661" s="8">
        <v>19</v>
      </c>
      <c r="F661" s="10"/>
      <c r="G661" s="103"/>
      <c r="H661" s="145">
        <v>303813</v>
      </c>
      <c r="I661" s="85"/>
      <c r="J661" s="103"/>
      <c r="K661" s="173">
        <v>311284</v>
      </c>
    </row>
    <row r="662" spans="1:11">
      <c r="A662" s="8">
        <v>20</v>
      </c>
      <c r="C662" s="9" t="s">
        <v>180</v>
      </c>
      <c r="E662" s="8">
        <v>20</v>
      </c>
      <c r="F662" s="10"/>
      <c r="G662" s="103"/>
      <c r="H662" s="145">
        <v>1167085</v>
      </c>
      <c r="I662" s="85"/>
      <c r="J662" s="103"/>
      <c r="K662" s="173">
        <v>1544144</v>
      </c>
    </row>
    <row r="663" spans="1:11">
      <c r="A663" s="8">
        <v>21</v>
      </c>
      <c r="C663" s="9"/>
      <c r="E663" s="8">
        <v>21</v>
      </c>
      <c r="F663" s="10"/>
      <c r="G663" s="103"/>
      <c r="H663" s="103"/>
      <c r="I663" s="85"/>
      <c r="J663" s="103"/>
      <c r="K663" s="170"/>
    </row>
    <row r="664" spans="1:11">
      <c r="A664" s="8">
        <v>22</v>
      </c>
      <c r="C664" s="9"/>
      <c r="E664" s="8">
        <v>22</v>
      </c>
      <c r="F664" s="10"/>
      <c r="G664" s="103"/>
      <c r="H664" s="103"/>
      <c r="I664" s="85"/>
      <c r="J664" s="103"/>
      <c r="K664" s="170"/>
    </row>
    <row r="665" spans="1:11">
      <c r="A665" s="8">
        <v>23</v>
      </c>
      <c r="C665" s="9" t="s">
        <v>194</v>
      </c>
      <c r="E665" s="8">
        <v>23</v>
      </c>
      <c r="F665" s="10"/>
      <c r="G665" s="103"/>
      <c r="H665" s="145">
        <v>0</v>
      </c>
      <c r="I665" s="85"/>
      <c r="J665" s="103"/>
      <c r="K665" s="177"/>
    </row>
    <row r="666" spans="1:11">
      <c r="A666" s="8">
        <v>24</v>
      </c>
      <c r="C666" s="9"/>
      <c r="E666" s="8">
        <v>24</v>
      </c>
      <c r="F666" s="10"/>
      <c r="G666" s="103"/>
      <c r="H666" s="103"/>
      <c r="I666" s="85"/>
      <c r="J666" s="103"/>
      <c r="K666" s="170"/>
    </row>
    <row r="667" spans="1:11">
      <c r="E667" s="35"/>
      <c r="F667" s="70" t="s">
        <v>6</v>
      </c>
      <c r="G667" s="70" t="s">
        <v>6</v>
      </c>
      <c r="H667" s="21" t="s">
        <v>6</v>
      </c>
      <c r="I667" s="70" t="s">
        <v>6</v>
      </c>
      <c r="J667" s="21" t="s">
        <v>6</v>
      </c>
      <c r="K667" s="21" t="s">
        <v>6</v>
      </c>
    </row>
    <row r="668" spans="1:11">
      <c r="A668" s="8">
        <v>25</v>
      </c>
      <c r="C668" s="9" t="s">
        <v>204</v>
      </c>
      <c r="E668" s="8">
        <v>25</v>
      </c>
      <c r="G668" s="100">
        <f>SUM(G657:G667)</f>
        <v>297</v>
      </c>
      <c r="H668" s="100">
        <f>SUM(H657:H667)</f>
        <v>56466405</v>
      </c>
      <c r="I668" s="100"/>
      <c r="J668" s="100">
        <f>SUM(J657:J667)</f>
        <v>315</v>
      </c>
      <c r="K668" s="167">
        <f>SUM(K657:K667)</f>
        <v>58161824</v>
      </c>
    </row>
    <row r="669" spans="1:11">
      <c r="E669" s="35"/>
      <c r="F669" s="70" t="s">
        <v>6</v>
      </c>
      <c r="G669" s="20" t="s">
        <v>6</v>
      </c>
      <c r="H669" s="21" t="s">
        <v>6</v>
      </c>
      <c r="I669" s="70" t="s">
        <v>6</v>
      </c>
      <c r="J669" s="20" t="s">
        <v>6</v>
      </c>
      <c r="K669" s="21" t="s">
        <v>6</v>
      </c>
    </row>
    <row r="670" spans="1:11">
      <c r="C670" s="137" t="s">
        <v>49</v>
      </c>
    </row>
    <row r="673" spans="1:11" s="36" customFormat="1">
      <c r="A673" s="16" t="str">
        <f>$A$83</f>
        <v xml:space="preserve">Institution No.:  </v>
      </c>
      <c r="E673" s="37"/>
      <c r="G673" s="38"/>
      <c r="H673" s="39"/>
      <c r="J673" s="38"/>
      <c r="K673" s="15" t="s">
        <v>205</v>
      </c>
    </row>
    <row r="674" spans="1:11" s="36" customFormat="1">
      <c r="A674" s="251" t="s">
        <v>206</v>
      </c>
      <c r="B674" s="251"/>
      <c r="C674" s="251"/>
      <c r="D674" s="251"/>
      <c r="E674" s="251"/>
      <c r="F674" s="251"/>
      <c r="G674" s="251"/>
      <c r="H674" s="251"/>
      <c r="I674" s="251"/>
      <c r="J674" s="251"/>
      <c r="K674" s="251"/>
    </row>
    <row r="675" spans="1:11">
      <c r="A675" s="16" t="str">
        <f>$A$42</f>
        <v xml:space="preserve">NAME: </v>
      </c>
      <c r="C675" s="137" t="str">
        <f>$D$20</f>
        <v>University of Colorado</v>
      </c>
      <c r="F675" s="72"/>
      <c r="G675" s="66"/>
      <c r="H675" s="67"/>
      <c r="J675" s="14"/>
      <c r="K675" s="18" t="str">
        <f>$K$3</f>
        <v>Date: October 10, 2016</v>
      </c>
    </row>
    <row r="676" spans="1:11">
      <c r="A676" s="19" t="s">
        <v>6</v>
      </c>
      <c r="B676" s="19" t="s">
        <v>6</v>
      </c>
      <c r="C676" s="19" t="s">
        <v>6</v>
      </c>
      <c r="D676" s="19" t="s">
        <v>6</v>
      </c>
      <c r="E676" s="19" t="s">
        <v>6</v>
      </c>
      <c r="F676" s="19" t="s">
        <v>6</v>
      </c>
      <c r="G676" s="20" t="s">
        <v>6</v>
      </c>
      <c r="H676" s="21" t="s">
        <v>6</v>
      </c>
      <c r="I676" s="19" t="s">
        <v>6</v>
      </c>
      <c r="J676" s="20" t="s">
        <v>6</v>
      </c>
      <c r="K676" s="21" t="s">
        <v>6</v>
      </c>
    </row>
    <row r="677" spans="1:11">
      <c r="A677" s="22" t="s">
        <v>7</v>
      </c>
      <c r="E677" s="22" t="s">
        <v>7</v>
      </c>
      <c r="F677" s="23"/>
      <c r="G677" s="24"/>
      <c r="H677" s="25" t="str">
        <f>H640</f>
        <v>2015-16</v>
      </c>
      <c r="I677" s="23"/>
      <c r="J677" s="24"/>
      <c r="K677" s="25" t="str">
        <f>K640</f>
        <v>2016-17</v>
      </c>
    </row>
    <row r="678" spans="1:11">
      <c r="A678" s="22" t="s">
        <v>9</v>
      </c>
      <c r="C678" s="26" t="s">
        <v>51</v>
      </c>
      <c r="E678" s="22" t="s">
        <v>9</v>
      </c>
      <c r="F678" s="23"/>
      <c r="G678" s="24" t="s">
        <v>11</v>
      </c>
      <c r="H678" s="25" t="s">
        <v>12</v>
      </c>
      <c r="I678" s="23"/>
      <c r="J678" s="24" t="s">
        <v>11</v>
      </c>
      <c r="K678" s="25" t="s">
        <v>13</v>
      </c>
    </row>
    <row r="679" spans="1:11">
      <c r="A679" s="19" t="s">
        <v>6</v>
      </c>
      <c r="B679" s="19" t="s">
        <v>6</v>
      </c>
      <c r="C679" s="19" t="s">
        <v>6</v>
      </c>
      <c r="D679" s="19" t="s">
        <v>6</v>
      </c>
      <c r="E679" s="19" t="s">
        <v>6</v>
      </c>
      <c r="F679" s="19" t="s">
        <v>6</v>
      </c>
      <c r="G679" s="20"/>
      <c r="H679" s="21"/>
      <c r="I679" s="19"/>
      <c r="J679" s="20"/>
      <c r="K679" s="21"/>
    </row>
    <row r="680" spans="1:11">
      <c r="A680" s="117">
        <v>1</v>
      </c>
      <c r="B680" s="118"/>
      <c r="C680" s="118" t="s">
        <v>227</v>
      </c>
      <c r="D680" s="118"/>
      <c r="E680" s="117">
        <v>1</v>
      </c>
      <c r="F680" s="119"/>
      <c r="G680" s="120"/>
      <c r="H680" s="121"/>
      <c r="I680" s="122"/>
      <c r="J680" s="123"/>
      <c r="K680" s="124"/>
    </row>
    <row r="681" spans="1:11">
      <c r="A681" s="117">
        <v>2</v>
      </c>
      <c r="B681" s="118"/>
      <c r="C681" s="118" t="s">
        <v>227</v>
      </c>
      <c r="D681" s="118"/>
      <c r="E681" s="117">
        <v>2</v>
      </c>
      <c r="F681" s="119"/>
      <c r="G681" s="120"/>
      <c r="H681" s="121"/>
      <c r="I681" s="122"/>
      <c r="J681" s="123"/>
      <c r="K681" s="121"/>
    </row>
    <row r="682" spans="1:11">
      <c r="A682" s="117">
        <v>3</v>
      </c>
      <c r="B682" s="118"/>
      <c r="C682" s="118" t="s">
        <v>227</v>
      </c>
      <c r="D682" s="118"/>
      <c r="E682" s="117">
        <v>3</v>
      </c>
      <c r="F682" s="119"/>
      <c r="G682" s="120"/>
      <c r="H682" s="121"/>
      <c r="I682" s="122"/>
      <c r="J682" s="123"/>
      <c r="K682" s="121"/>
    </row>
    <row r="683" spans="1:11">
      <c r="A683" s="117">
        <v>4</v>
      </c>
      <c r="B683" s="118"/>
      <c r="C683" s="118" t="s">
        <v>227</v>
      </c>
      <c r="D683" s="118"/>
      <c r="E683" s="117">
        <v>4</v>
      </c>
      <c r="F683" s="119"/>
      <c r="G683" s="120"/>
      <c r="H683" s="121"/>
      <c r="I683" s="125"/>
      <c r="J683" s="123"/>
      <c r="K683" s="121"/>
    </row>
    <row r="684" spans="1:11">
      <c r="A684" s="117">
        <v>5</v>
      </c>
      <c r="B684" s="118"/>
      <c r="C684" s="118" t="s">
        <v>227</v>
      </c>
      <c r="D684" s="118"/>
      <c r="E684" s="117">
        <v>5</v>
      </c>
      <c r="F684" s="119"/>
      <c r="G684" s="120"/>
      <c r="H684" s="121"/>
      <c r="I684" s="125"/>
      <c r="J684" s="123"/>
      <c r="K684" s="121"/>
    </row>
    <row r="685" spans="1:11">
      <c r="A685" s="8">
        <v>6</v>
      </c>
      <c r="C685" s="9" t="s">
        <v>190</v>
      </c>
      <c r="E685" s="8">
        <v>6</v>
      </c>
      <c r="F685" s="10"/>
      <c r="G685" s="145">
        <v>88</v>
      </c>
      <c r="H685" s="145">
        <v>7052267</v>
      </c>
      <c r="I685" s="30"/>
      <c r="J685" s="177">
        <v>94</v>
      </c>
      <c r="K685" s="173">
        <v>7225683</v>
      </c>
    </row>
    <row r="686" spans="1:11">
      <c r="A686" s="8">
        <v>7</v>
      </c>
      <c r="C686" s="9" t="s">
        <v>191</v>
      </c>
      <c r="E686" s="8">
        <v>7</v>
      </c>
      <c r="F686" s="10"/>
      <c r="G686" s="103"/>
      <c r="H686" s="145">
        <v>2643602</v>
      </c>
      <c r="I686" s="85"/>
      <c r="J686" s="170"/>
      <c r="K686" s="173">
        <v>2736819</v>
      </c>
    </row>
    <row r="687" spans="1:11">
      <c r="A687" s="8">
        <v>8</v>
      </c>
      <c r="C687" s="9" t="s">
        <v>192</v>
      </c>
      <c r="E687" s="8">
        <v>8</v>
      </c>
      <c r="F687" s="10"/>
      <c r="G687" s="103">
        <f>SUM(G685:G686)</f>
        <v>88</v>
      </c>
      <c r="H687" s="103">
        <f>SUM(H685:H686)</f>
        <v>9695869</v>
      </c>
      <c r="I687" s="85"/>
      <c r="J687" s="170">
        <f>SUM(J685:J686)</f>
        <v>94</v>
      </c>
      <c r="K687" s="103">
        <f>SUM(K685:K686)</f>
        <v>9962502</v>
      </c>
    </row>
    <row r="688" spans="1:11">
      <c r="A688" s="8">
        <v>9</v>
      </c>
      <c r="C688" s="9"/>
      <c r="E688" s="8">
        <v>9</v>
      </c>
      <c r="F688" s="10"/>
      <c r="G688" s="114"/>
      <c r="H688" s="103"/>
      <c r="I688" s="29"/>
      <c r="J688" s="170"/>
      <c r="K688" s="103"/>
    </row>
    <row r="689" spans="1:11">
      <c r="A689" s="8">
        <v>10</v>
      </c>
      <c r="C689" s="9"/>
      <c r="E689" s="8">
        <v>10</v>
      </c>
      <c r="F689" s="10"/>
      <c r="G689" s="114"/>
      <c r="H689" s="103"/>
      <c r="I689" s="30"/>
      <c r="J689" s="170"/>
      <c r="K689" s="103"/>
    </row>
    <row r="690" spans="1:11">
      <c r="A690" s="8">
        <v>11</v>
      </c>
      <c r="C690" s="9" t="s">
        <v>174</v>
      </c>
      <c r="E690" s="8">
        <v>11</v>
      </c>
      <c r="G690" s="146">
        <v>418</v>
      </c>
      <c r="H690" s="146">
        <v>19844356</v>
      </c>
      <c r="I690" s="29"/>
      <c r="J690" s="169">
        <v>421</v>
      </c>
      <c r="K690" s="173">
        <v>20332332</v>
      </c>
    </row>
    <row r="691" spans="1:11">
      <c r="A691" s="8">
        <v>12</v>
      </c>
      <c r="C691" s="9" t="s">
        <v>175</v>
      </c>
      <c r="E691" s="8">
        <v>12</v>
      </c>
      <c r="G691" s="100"/>
      <c r="H691" s="146">
        <v>7392988</v>
      </c>
      <c r="I691" s="30"/>
      <c r="J691" s="167"/>
      <c r="K691" s="173">
        <v>7654783</v>
      </c>
    </row>
    <row r="692" spans="1:11">
      <c r="A692" s="8">
        <v>13</v>
      </c>
      <c r="C692" s="9" t="s">
        <v>193</v>
      </c>
      <c r="E692" s="8">
        <v>13</v>
      </c>
      <c r="F692" s="10"/>
      <c r="G692" s="103">
        <f>SUM(G690:G691)</f>
        <v>418</v>
      </c>
      <c r="H692" s="103">
        <f>SUM(H690:H691)</f>
        <v>27237344</v>
      </c>
      <c r="I692" s="85"/>
      <c r="J692" s="170">
        <f>SUM(J690:J691)</f>
        <v>421</v>
      </c>
      <c r="K692" s="103">
        <f>SUM(K690:K691)</f>
        <v>27987115</v>
      </c>
    </row>
    <row r="693" spans="1:11">
      <c r="A693" s="8">
        <v>14</v>
      </c>
      <c r="E693" s="8">
        <v>14</v>
      </c>
      <c r="F693" s="10"/>
      <c r="G693" s="103"/>
      <c r="H693" s="103"/>
      <c r="I693" s="85"/>
      <c r="J693" s="170"/>
      <c r="K693" s="103"/>
    </row>
    <row r="694" spans="1:11">
      <c r="A694" s="8">
        <v>15</v>
      </c>
      <c r="C694" s="9" t="s">
        <v>177</v>
      </c>
      <c r="E694" s="8">
        <v>15</v>
      </c>
      <c r="F694" s="10"/>
      <c r="G694" s="103">
        <f>G687+G692</f>
        <v>506</v>
      </c>
      <c r="H694" s="103">
        <f>H687+H692</f>
        <v>36933213</v>
      </c>
      <c r="I694" s="85"/>
      <c r="J694" s="170">
        <f>J687+J692</f>
        <v>515</v>
      </c>
      <c r="K694" s="170">
        <f>K687+K692</f>
        <v>37949617</v>
      </c>
    </row>
    <row r="695" spans="1:11">
      <c r="A695" s="8">
        <v>16</v>
      </c>
      <c r="E695" s="8">
        <v>16</v>
      </c>
      <c r="F695" s="10"/>
      <c r="G695" s="103"/>
      <c r="H695" s="103"/>
      <c r="I695" s="85"/>
      <c r="J695" s="170"/>
      <c r="K695" s="103"/>
    </row>
    <row r="696" spans="1:11">
      <c r="A696" s="8">
        <v>17</v>
      </c>
      <c r="C696" s="9" t="s">
        <v>178</v>
      </c>
      <c r="E696" s="8">
        <v>17</v>
      </c>
      <c r="F696" s="10"/>
      <c r="G696" s="103"/>
      <c r="H696" s="145">
        <v>535933</v>
      </c>
      <c r="I696" s="85"/>
      <c r="J696" s="170"/>
      <c r="K696" s="173">
        <v>498128</v>
      </c>
    </row>
    <row r="697" spans="1:11">
      <c r="A697" s="8">
        <v>18</v>
      </c>
      <c r="C697" s="9"/>
      <c r="E697" s="8">
        <v>18</v>
      </c>
      <c r="F697" s="10"/>
      <c r="G697" s="103"/>
      <c r="H697" s="103"/>
      <c r="I697" s="85"/>
      <c r="J697" s="170"/>
      <c r="K697" s="103"/>
    </row>
    <row r="698" spans="1:11">
      <c r="A698" s="8">
        <v>19</v>
      </c>
      <c r="C698" s="9" t="s">
        <v>179</v>
      </c>
      <c r="E698" s="8">
        <v>19</v>
      </c>
      <c r="F698" s="10"/>
      <c r="G698" s="103"/>
      <c r="H698" s="145">
        <v>166351</v>
      </c>
      <c r="I698" s="85"/>
      <c r="J698" s="170"/>
      <c r="K698" s="173">
        <v>170442</v>
      </c>
    </row>
    <row r="699" spans="1:11">
      <c r="A699" s="8">
        <v>20</v>
      </c>
      <c r="C699" s="9" t="s">
        <v>180</v>
      </c>
      <c r="E699" s="8">
        <v>20</v>
      </c>
      <c r="F699" s="10"/>
      <c r="G699" s="103"/>
      <c r="H699" s="145">
        <v>17162079</v>
      </c>
      <c r="I699" s="85"/>
      <c r="J699" s="170"/>
      <c r="K699" s="173">
        <v>17584097</v>
      </c>
    </row>
    <row r="700" spans="1:11">
      <c r="A700" s="8">
        <v>21</v>
      </c>
      <c r="C700" s="9" t="s">
        <v>225</v>
      </c>
      <c r="E700" s="8">
        <v>21</v>
      </c>
      <c r="F700" s="10"/>
      <c r="G700" s="114"/>
      <c r="H700" s="145">
        <v>20549227</v>
      </c>
      <c r="I700" s="85"/>
      <c r="J700" s="170"/>
      <c r="K700" s="145">
        <v>23193084</v>
      </c>
    </row>
    <row r="701" spans="1:11">
      <c r="A701" s="8">
        <v>22</v>
      </c>
      <c r="C701" s="9"/>
      <c r="E701" s="8">
        <v>22</v>
      </c>
      <c r="F701" s="10"/>
      <c r="G701" s="114"/>
      <c r="H701" s="103"/>
      <c r="I701" s="85"/>
      <c r="J701" s="170"/>
      <c r="K701" s="103"/>
    </row>
    <row r="702" spans="1:11">
      <c r="A702" s="8">
        <v>23</v>
      </c>
      <c r="C702" s="9" t="s">
        <v>194</v>
      </c>
      <c r="E702" s="8">
        <v>23</v>
      </c>
      <c r="F702" s="10"/>
      <c r="G702" s="114"/>
      <c r="H702" s="145">
        <v>0</v>
      </c>
      <c r="I702" s="85"/>
      <c r="J702" s="170"/>
      <c r="K702" s="145"/>
    </row>
    <row r="703" spans="1:11">
      <c r="A703" s="8">
        <v>24</v>
      </c>
      <c r="C703" s="9"/>
      <c r="E703" s="8">
        <v>24</v>
      </c>
      <c r="F703" s="10"/>
      <c r="G703" s="114"/>
      <c r="H703" s="103"/>
      <c r="I703" s="85"/>
      <c r="J703" s="170"/>
      <c r="K703" s="103"/>
    </row>
    <row r="704" spans="1:11">
      <c r="E704" s="35"/>
      <c r="F704" s="70" t="s">
        <v>6</v>
      </c>
      <c r="G704" s="21" t="s">
        <v>6</v>
      </c>
      <c r="H704" s="21" t="s">
        <v>6</v>
      </c>
      <c r="I704" s="70" t="s">
        <v>6</v>
      </c>
      <c r="J704" s="21" t="s">
        <v>6</v>
      </c>
      <c r="K704" s="21" t="s">
        <v>6</v>
      </c>
    </row>
    <row r="705" spans="1:11">
      <c r="A705" s="8">
        <v>25</v>
      </c>
      <c r="C705" s="9" t="s">
        <v>207</v>
      </c>
      <c r="E705" s="8">
        <v>25</v>
      </c>
      <c r="G705" s="100">
        <f>SUM(G694:G704)</f>
        <v>506</v>
      </c>
      <c r="H705" s="100">
        <f>SUM(H694:H704)</f>
        <v>75346803</v>
      </c>
      <c r="I705" s="100"/>
      <c r="J705" s="100">
        <f>SUM(J694:J704)</f>
        <v>515</v>
      </c>
      <c r="K705" s="100">
        <f>SUM(K694:K704)</f>
        <v>79395368</v>
      </c>
    </row>
    <row r="706" spans="1:11">
      <c r="E706" s="35"/>
      <c r="F706" s="70" t="s">
        <v>6</v>
      </c>
      <c r="G706" s="20" t="s">
        <v>6</v>
      </c>
      <c r="H706" s="21" t="s">
        <v>6</v>
      </c>
      <c r="I706" s="70" t="s">
        <v>6</v>
      </c>
      <c r="J706" s="20" t="s">
        <v>6</v>
      </c>
      <c r="K706" s="21" t="s">
        <v>6</v>
      </c>
    </row>
    <row r="707" spans="1:11">
      <c r="C707" s="137" t="s">
        <v>49</v>
      </c>
      <c r="E707" s="35"/>
      <c r="F707" s="70"/>
      <c r="G707" s="20"/>
      <c r="H707" s="21"/>
      <c r="I707" s="70"/>
      <c r="J707" s="20"/>
      <c r="K707" s="21"/>
    </row>
    <row r="709" spans="1:11">
      <c r="A709" s="9"/>
    </row>
    <row r="710" spans="1:11" s="36" customFormat="1">
      <c r="A710" s="16" t="str">
        <f>$A$83</f>
        <v xml:space="preserve">Institution No.:  </v>
      </c>
      <c r="E710" s="37"/>
      <c r="G710" s="38"/>
      <c r="H710" s="39"/>
      <c r="J710" s="38"/>
      <c r="K710" s="15" t="s">
        <v>208</v>
      </c>
    </row>
    <row r="711" spans="1:11" s="36" customFormat="1">
      <c r="A711" s="251" t="s">
        <v>209</v>
      </c>
      <c r="B711" s="251"/>
      <c r="C711" s="251"/>
      <c r="D711" s="251"/>
      <c r="E711" s="251"/>
      <c r="F711" s="251"/>
      <c r="G711" s="251"/>
      <c r="H711" s="251"/>
      <c r="I711" s="251"/>
      <c r="J711" s="251"/>
      <c r="K711" s="251"/>
    </row>
    <row r="712" spans="1:11">
      <c r="A712" s="16" t="str">
        <f>$A$42</f>
        <v xml:space="preserve">NAME: </v>
      </c>
      <c r="C712" s="137" t="str">
        <f>$D$20</f>
        <v>University of Colorado</v>
      </c>
      <c r="F712" s="72"/>
      <c r="G712" s="66"/>
      <c r="H712" s="67"/>
      <c r="J712" s="14"/>
      <c r="K712" s="18" t="str">
        <f>$K$3</f>
        <v>Date: October 10, 2016</v>
      </c>
    </row>
    <row r="713" spans="1:11">
      <c r="A713" s="19" t="s">
        <v>6</v>
      </c>
      <c r="B713" s="19" t="s">
        <v>6</v>
      </c>
      <c r="C713" s="19" t="s">
        <v>6</v>
      </c>
      <c r="D713" s="19" t="s">
        <v>6</v>
      </c>
      <c r="E713" s="19" t="s">
        <v>6</v>
      </c>
      <c r="F713" s="19" t="s">
        <v>6</v>
      </c>
      <c r="G713" s="20" t="s">
        <v>6</v>
      </c>
      <c r="H713" s="21" t="s">
        <v>6</v>
      </c>
      <c r="I713" s="19" t="s">
        <v>6</v>
      </c>
      <c r="J713" s="20" t="s">
        <v>6</v>
      </c>
      <c r="K713" s="21" t="s">
        <v>6</v>
      </c>
    </row>
    <row r="714" spans="1:11">
      <c r="A714" s="22" t="s">
        <v>7</v>
      </c>
      <c r="E714" s="22" t="s">
        <v>7</v>
      </c>
      <c r="F714" s="23"/>
      <c r="G714" s="24"/>
      <c r="H714" s="25" t="str">
        <f>+H677</f>
        <v>2015-16</v>
      </c>
      <c r="I714" s="23"/>
      <c r="J714" s="24"/>
      <c r="K714" s="25" t="str">
        <f>+K677</f>
        <v>2016-17</v>
      </c>
    </row>
    <row r="715" spans="1:11">
      <c r="A715" s="22" t="s">
        <v>9</v>
      </c>
      <c r="C715" s="26" t="s">
        <v>51</v>
      </c>
      <c r="E715" s="22" t="s">
        <v>9</v>
      </c>
      <c r="G715" s="14"/>
      <c r="H715" s="25" t="s">
        <v>12</v>
      </c>
      <c r="J715" s="14"/>
      <c r="K715" s="25" t="s">
        <v>13</v>
      </c>
    </row>
    <row r="716" spans="1:11">
      <c r="A716" s="19" t="s">
        <v>6</v>
      </c>
      <c r="B716" s="19" t="s">
        <v>6</v>
      </c>
      <c r="C716" s="19" t="s">
        <v>6</v>
      </c>
      <c r="D716" s="19" t="s">
        <v>6</v>
      </c>
      <c r="E716" s="19" t="s">
        <v>6</v>
      </c>
      <c r="F716" s="19" t="s">
        <v>6</v>
      </c>
      <c r="G716" s="20" t="s">
        <v>6</v>
      </c>
      <c r="H716" s="21" t="s">
        <v>6</v>
      </c>
      <c r="I716" s="19" t="s">
        <v>6</v>
      </c>
      <c r="J716" s="20" t="s">
        <v>6</v>
      </c>
      <c r="K716" s="21" t="s">
        <v>6</v>
      </c>
    </row>
    <row r="717" spans="1:11">
      <c r="A717" s="8">
        <v>1</v>
      </c>
      <c r="C717" s="9" t="s">
        <v>210</v>
      </c>
      <c r="E717" s="8">
        <v>1</v>
      </c>
      <c r="F717" s="10"/>
      <c r="G717" s="110"/>
      <c r="H717" s="156">
        <v>65983725</v>
      </c>
      <c r="I717" s="110"/>
      <c r="J717" s="110"/>
      <c r="K717" s="156">
        <v>72965172</v>
      </c>
    </row>
    <row r="718" spans="1:11">
      <c r="A718" s="8">
        <f t="shared" ref="A718:A735" si="3">(A717+1)</f>
        <v>2</v>
      </c>
      <c r="C718" s="10"/>
      <c r="E718" s="8">
        <f t="shared" ref="E718:E735" si="4">(E717+1)</f>
        <v>2</v>
      </c>
      <c r="F718" s="10"/>
      <c r="G718" s="11"/>
      <c r="H718" s="12"/>
      <c r="I718" s="10"/>
      <c r="J718" s="11"/>
      <c r="K718" s="12"/>
    </row>
    <row r="719" spans="1:11">
      <c r="A719" s="8">
        <f t="shared" si="3"/>
        <v>3</v>
      </c>
      <c r="C719" s="10"/>
      <c r="E719" s="8">
        <f t="shared" si="4"/>
        <v>3</v>
      </c>
      <c r="F719" s="10"/>
      <c r="G719" s="11"/>
      <c r="H719" s="12"/>
      <c r="I719" s="10"/>
      <c r="J719" s="11"/>
      <c r="K719" s="12"/>
    </row>
    <row r="720" spans="1:11">
      <c r="A720" s="8">
        <f t="shared" si="3"/>
        <v>4</v>
      </c>
      <c r="C720" s="10"/>
      <c r="E720" s="8">
        <f t="shared" si="4"/>
        <v>4</v>
      </c>
      <c r="F720" s="10"/>
      <c r="G720" s="11"/>
      <c r="H720" s="12"/>
      <c r="I720" s="10"/>
      <c r="J720" s="11"/>
      <c r="K720" s="12"/>
    </row>
    <row r="721" spans="1:11">
      <c r="A721" s="8">
        <f t="shared" si="3"/>
        <v>5</v>
      </c>
      <c r="C721" s="10"/>
      <c r="E721" s="8">
        <f t="shared" si="4"/>
        <v>5</v>
      </c>
      <c r="F721" s="10"/>
      <c r="G721" s="11"/>
      <c r="H721" s="12"/>
      <c r="I721" s="10"/>
      <c r="J721" s="11"/>
      <c r="K721" s="12"/>
    </row>
    <row r="722" spans="1:11">
      <c r="A722" s="8">
        <f t="shared" si="3"/>
        <v>6</v>
      </c>
      <c r="C722" s="10"/>
      <c r="E722" s="8">
        <f t="shared" si="4"/>
        <v>6</v>
      </c>
      <c r="F722" s="10"/>
      <c r="G722" s="11"/>
      <c r="H722" s="12"/>
      <c r="I722" s="10"/>
      <c r="J722" s="11"/>
      <c r="K722" s="12"/>
    </row>
    <row r="723" spans="1:11">
      <c r="A723" s="8">
        <f t="shared" si="3"/>
        <v>7</v>
      </c>
      <c r="C723" s="10"/>
      <c r="E723" s="8">
        <f t="shared" si="4"/>
        <v>7</v>
      </c>
      <c r="F723" s="10"/>
      <c r="G723" s="11"/>
      <c r="H723" s="12"/>
      <c r="I723" s="10"/>
      <c r="J723" s="11"/>
      <c r="K723" s="12"/>
    </row>
    <row r="724" spans="1:11">
      <c r="A724" s="8">
        <f t="shared" si="3"/>
        <v>8</v>
      </c>
      <c r="C724" s="10"/>
      <c r="E724" s="8">
        <f t="shared" si="4"/>
        <v>8</v>
      </c>
      <c r="F724" s="10"/>
      <c r="G724" s="11"/>
      <c r="H724" s="12"/>
      <c r="I724" s="10"/>
      <c r="J724" s="11"/>
      <c r="K724" s="12"/>
    </row>
    <row r="725" spans="1:11">
      <c r="A725" s="8">
        <f t="shared" si="3"/>
        <v>9</v>
      </c>
      <c r="C725" s="10"/>
      <c r="E725" s="8">
        <f t="shared" si="4"/>
        <v>9</v>
      </c>
      <c r="F725" s="10"/>
      <c r="G725" s="11"/>
      <c r="H725" s="12"/>
      <c r="I725" s="10"/>
      <c r="J725" s="11"/>
      <c r="K725" s="12"/>
    </row>
    <row r="726" spans="1:11">
      <c r="A726" s="8">
        <f t="shared" si="3"/>
        <v>10</v>
      </c>
      <c r="C726" s="10"/>
      <c r="E726" s="8">
        <f t="shared" si="4"/>
        <v>10</v>
      </c>
      <c r="F726" s="10"/>
      <c r="G726" s="11"/>
      <c r="H726" s="12"/>
      <c r="I726" s="10"/>
      <c r="J726" s="11"/>
      <c r="K726" s="12"/>
    </row>
    <row r="727" spans="1:11">
      <c r="A727" s="8">
        <f t="shared" si="3"/>
        <v>11</v>
      </c>
      <c r="C727" s="10"/>
      <c r="E727" s="8">
        <f t="shared" si="4"/>
        <v>11</v>
      </c>
      <c r="G727" s="11"/>
      <c r="H727" s="12"/>
      <c r="I727" s="10"/>
      <c r="J727" s="11"/>
      <c r="K727" s="12"/>
    </row>
    <row r="728" spans="1:11">
      <c r="A728" s="8">
        <f t="shared" si="3"/>
        <v>12</v>
      </c>
      <c r="C728" s="10"/>
      <c r="E728" s="8">
        <f t="shared" si="4"/>
        <v>12</v>
      </c>
      <c r="G728" s="11"/>
      <c r="H728" s="12"/>
      <c r="I728" s="10"/>
      <c r="J728" s="11"/>
      <c r="K728" s="12"/>
    </row>
    <row r="729" spans="1:11">
      <c r="A729" s="8">
        <f t="shared" si="3"/>
        <v>13</v>
      </c>
      <c r="C729" s="10"/>
      <c r="E729" s="8">
        <f t="shared" si="4"/>
        <v>13</v>
      </c>
      <c r="F729" s="10"/>
      <c r="G729" s="11"/>
      <c r="H729" s="12"/>
      <c r="I729" s="10"/>
      <c r="J729" s="11"/>
      <c r="K729" s="12"/>
    </row>
    <row r="730" spans="1:11">
      <c r="A730" s="8">
        <f t="shared" si="3"/>
        <v>14</v>
      </c>
      <c r="C730" s="10"/>
      <c r="E730" s="8">
        <f t="shared" si="4"/>
        <v>14</v>
      </c>
      <c r="F730" s="10"/>
      <c r="G730" s="11"/>
      <c r="H730" s="12"/>
      <c r="I730" s="10"/>
      <c r="J730" s="11"/>
      <c r="K730" s="12"/>
    </row>
    <row r="731" spans="1:11">
      <c r="A731" s="8">
        <f t="shared" si="3"/>
        <v>15</v>
      </c>
      <c r="C731" s="10"/>
      <c r="E731" s="8">
        <f t="shared" si="4"/>
        <v>15</v>
      </c>
      <c r="F731" s="10"/>
      <c r="G731" s="11"/>
      <c r="H731" s="12"/>
      <c r="I731" s="10"/>
      <c r="J731" s="11"/>
      <c r="K731" s="12"/>
    </row>
    <row r="732" spans="1:11">
      <c r="A732" s="8">
        <f t="shared" si="3"/>
        <v>16</v>
      </c>
      <c r="C732" s="10"/>
      <c r="E732" s="8">
        <f t="shared" si="4"/>
        <v>16</v>
      </c>
      <c r="F732" s="10"/>
      <c r="G732" s="11"/>
      <c r="H732" s="12"/>
      <c r="I732" s="10"/>
      <c r="J732" s="11"/>
      <c r="K732" s="12"/>
    </row>
    <row r="733" spans="1:11">
      <c r="A733" s="8">
        <f t="shared" si="3"/>
        <v>17</v>
      </c>
      <c r="C733" s="10"/>
      <c r="E733" s="8">
        <f t="shared" si="4"/>
        <v>17</v>
      </c>
      <c r="F733" s="10"/>
      <c r="G733" s="11"/>
      <c r="H733" s="12"/>
      <c r="I733" s="10"/>
      <c r="J733" s="11"/>
      <c r="K733" s="12"/>
    </row>
    <row r="734" spans="1:11">
      <c r="A734" s="8">
        <f t="shared" si="3"/>
        <v>18</v>
      </c>
      <c r="C734" s="10"/>
      <c r="E734" s="8">
        <f t="shared" si="4"/>
        <v>18</v>
      </c>
      <c r="F734" s="10"/>
      <c r="G734" s="11"/>
      <c r="H734" s="12"/>
      <c r="I734" s="10"/>
      <c r="J734" s="11"/>
      <c r="K734" s="12"/>
    </row>
    <row r="735" spans="1:11">
      <c r="A735" s="8">
        <f t="shared" si="3"/>
        <v>19</v>
      </c>
      <c r="C735" s="10"/>
      <c r="E735" s="8">
        <f t="shared" si="4"/>
        <v>19</v>
      </c>
      <c r="F735" s="10"/>
      <c r="G735" s="11"/>
      <c r="H735" s="12"/>
      <c r="I735" s="10"/>
      <c r="J735" s="11"/>
      <c r="K735" s="12"/>
    </row>
    <row r="736" spans="1:11">
      <c r="A736" s="8">
        <v>20</v>
      </c>
      <c r="E736" s="8">
        <v>20</v>
      </c>
      <c r="F736" s="70"/>
      <c r="G736" s="20"/>
      <c r="H736" s="21"/>
      <c r="I736" s="70"/>
      <c r="J736" s="20"/>
      <c r="K736" s="21"/>
    </row>
    <row r="737" spans="1:11">
      <c r="A737" s="8">
        <v>21</v>
      </c>
      <c r="E737" s="8">
        <v>21</v>
      </c>
      <c r="F737" s="70"/>
      <c r="G737" s="20"/>
      <c r="H737" s="40"/>
      <c r="I737" s="70"/>
      <c r="J737" s="20"/>
      <c r="K737" s="40"/>
    </row>
    <row r="738" spans="1:11">
      <c r="A738" s="8">
        <v>22</v>
      </c>
      <c r="E738" s="8">
        <v>22</v>
      </c>
      <c r="G738" s="14"/>
      <c r="H738" s="40"/>
      <c r="J738" s="14"/>
      <c r="K738" s="40"/>
    </row>
    <row r="739" spans="1:11">
      <c r="A739" s="8">
        <v>23</v>
      </c>
      <c r="D739" s="87"/>
      <c r="E739" s="8">
        <v>23</v>
      </c>
      <c r="H739" s="40"/>
      <c r="K739" s="40"/>
    </row>
    <row r="740" spans="1:11">
      <c r="A740" s="8">
        <v>24</v>
      </c>
      <c r="D740" s="87"/>
      <c r="E740" s="8">
        <v>24</v>
      </c>
      <c r="H740" s="40"/>
      <c r="K740" s="40"/>
    </row>
    <row r="741" spans="1:11">
      <c r="F741" s="70" t="s">
        <v>6</v>
      </c>
      <c r="G741" s="20" t="s">
        <v>6</v>
      </c>
      <c r="H741" s="21"/>
      <c r="I741" s="70"/>
      <c r="J741" s="20"/>
      <c r="K741" s="21"/>
    </row>
    <row r="742" spans="1:11">
      <c r="A742" s="8">
        <v>25</v>
      </c>
      <c r="C742" s="9" t="s">
        <v>211</v>
      </c>
      <c r="E742" s="8">
        <v>25</v>
      </c>
      <c r="G742" s="107"/>
      <c r="H742" s="108">
        <f>SUM(H717:H740)</f>
        <v>65983725</v>
      </c>
      <c r="I742" s="108"/>
      <c r="J742" s="107"/>
      <c r="K742" s="108">
        <f>SUM(K717:K740)</f>
        <v>72965172</v>
      </c>
    </row>
    <row r="743" spans="1:11">
      <c r="D743" s="87"/>
      <c r="F743" s="70" t="s">
        <v>6</v>
      </c>
      <c r="G743" s="20" t="s">
        <v>6</v>
      </c>
      <c r="H743" s="21"/>
      <c r="I743" s="70"/>
      <c r="J743" s="20"/>
      <c r="K743" s="21"/>
    </row>
    <row r="744" spans="1:11">
      <c r="F744" s="70"/>
      <c r="G744" s="20"/>
      <c r="H744" s="21"/>
      <c r="I744" s="70"/>
      <c r="J744" s="20"/>
      <c r="K744" s="21"/>
    </row>
    <row r="745" spans="1:11" ht="24.75" customHeight="1">
      <c r="C745" s="243" t="s">
        <v>236</v>
      </c>
      <c r="D745" s="243"/>
      <c r="E745" s="243"/>
      <c r="F745" s="243"/>
      <c r="G745" s="243"/>
      <c r="H745" s="243"/>
      <c r="I745" s="243"/>
      <c r="J745" s="243"/>
      <c r="K745" s="56"/>
    </row>
    <row r="746" spans="1:11" s="82" customFormat="1">
      <c r="A746" s="137"/>
      <c r="B746" s="137"/>
      <c r="C746" s="137"/>
      <c r="D746" s="137"/>
      <c r="E746" s="137"/>
      <c r="F746" s="137"/>
      <c r="G746" s="14"/>
      <c r="H746" s="40"/>
      <c r="I746" s="137"/>
      <c r="J746" s="14"/>
      <c r="K746" s="40"/>
    </row>
    <row r="747" spans="1:11">
      <c r="A747" s="9"/>
    </row>
    <row r="748" spans="1:11">
      <c r="A748" s="16" t="str">
        <f>$A$83</f>
        <v xml:space="preserve">Institution No.:  </v>
      </c>
      <c r="B748" s="36"/>
      <c r="C748" s="36"/>
      <c r="D748" s="36"/>
      <c r="E748" s="37"/>
      <c r="F748" s="36"/>
      <c r="G748" s="38"/>
      <c r="H748" s="39"/>
      <c r="I748" s="36"/>
      <c r="J748" s="38"/>
      <c r="K748" s="15" t="s">
        <v>212</v>
      </c>
    </row>
    <row r="749" spans="1:11" s="36" customFormat="1">
      <c r="A749" s="251" t="s">
        <v>213</v>
      </c>
      <c r="B749" s="251"/>
      <c r="C749" s="251"/>
      <c r="D749" s="251"/>
      <c r="E749" s="251"/>
      <c r="F749" s="251"/>
      <c r="G749" s="251"/>
      <c r="H749" s="251"/>
      <c r="I749" s="251"/>
      <c r="J749" s="251"/>
      <c r="K749" s="251"/>
    </row>
    <row r="750" spans="1:11" s="36" customFormat="1">
      <c r="A750" s="16" t="str">
        <f>$A$42</f>
        <v xml:space="preserve">NAME: </v>
      </c>
      <c r="B750" s="137"/>
      <c r="C750" s="137" t="str">
        <f>$D$20</f>
        <v>University of Colorado</v>
      </c>
      <c r="D750" s="137"/>
      <c r="E750" s="137"/>
      <c r="F750" s="137"/>
      <c r="G750" s="80"/>
      <c r="H750" s="40"/>
      <c r="I750" s="137"/>
      <c r="J750" s="14"/>
      <c r="K750" s="18" t="str">
        <f>$K$3</f>
        <v>Date: October 10, 2016</v>
      </c>
    </row>
    <row r="751" spans="1:11">
      <c r="A751" s="19" t="s">
        <v>6</v>
      </c>
      <c r="B751" s="19" t="s">
        <v>6</v>
      </c>
      <c r="C751" s="19" t="s">
        <v>6</v>
      </c>
      <c r="D751" s="19" t="s">
        <v>6</v>
      </c>
      <c r="E751" s="19" t="s">
        <v>6</v>
      </c>
      <c r="F751" s="19" t="s">
        <v>6</v>
      </c>
      <c r="G751" s="20" t="s">
        <v>6</v>
      </c>
      <c r="H751" s="21" t="s">
        <v>6</v>
      </c>
      <c r="I751" s="19" t="s">
        <v>6</v>
      </c>
      <c r="J751" s="20" t="s">
        <v>6</v>
      </c>
      <c r="K751" s="21" t="s">
        <v>6</v>
      </c>
    </row>
    <row r="752" spans="1:11">
      <c r="A752" s="22" t="s">
        <v>7</v>
      </c>
      <c r="E752" s="22" t="s">
        <v>7</v>
      </c>
      <c r="F752" s="23"/>
      <c r="G752" s="24"/>
      <c r="H752" s="25" t="str">
        <f>H714</f>
        <v>2015-16</v>
      </c>
      <c r="I752" s="23"/>
      <c r="J752" s="24"/>
      <c r="K752" s="25" t="str">
        <f>K714</f>
        <v>2016-17</v>
      </c>
    </row>
    <row r="753" spans="1:11">
      <c r="A753" s="22" t="s">
        <v>9</v>
      </c>
      <c r="C753" s="26" t="s">
        <v>51</v>
      </c>
      <c r="E753" s="22" t="s">
        <v>9</v>
      </c>
      <c r="F753" s="23"/>
      <c r="G753" s="24" t="s">
        <v>11</v>
      </c>
      <c r="H753" s="25" t="s">
        <v>12</v>
      </c>
      <c r="I753" s="23"/>
      <c r="J753" s="24" t="s">
        <v>11</v>
      </c>
      <c r="K753" s="25" t="s">
        <v>13</v>
      </c>
    </row>
    <row r="754" spans="1:11">
      <c r="A754" s="19" t="s">
        <v>6</v>
      </c>
      <c r="B754" s="19" t="s">
        <v>6</v>
      </c>
      <c r="C754" s="19" t="s">
        <v>6</v>
      </c>
      <c r="D754" s="19" t="s">
        <v>6</v>
      </c>
      <c r="E754" s="19" t="s">
        <v>6</v>
      </c>
      <c r="F754" s="19" t="s">
        <v>6</v>
      </c>
      <c r="G754" s="20" t="s">
        <v>6</v>
      </c>
      <c r="H754" s="21" t="s">
        <v>6</v>
      </c>
      <c r="I754" s="19" t="s">
        <v>6</v>
      </c>
      <c r="J754" s="20" t="s">
        <v>6</v>
      </c>
      <c r="K754" s="21" t="s">
        <v>6</v>
      </c>
    </row>
    <row r="755" spans="1:11">
      <c r="A755" s="117">
        <v>1</v>
      </c>
      <c r="B755" s="126"/>
      <c r="C755" s="118" t="s">
        <v>227</v>
      </c>
      <c r="D755" s="126"/>
      <c r="E755" s="117">
        <v>1</v>
      </c>
      <c r="F755" s="126"/>
      <c r="G755" s="127"/>
      <c r="H755" s="128"/>
      <c r="I755" s="126"/>
      <c r="J755" s="127"/>
      <c r="K755" s="128"/>
    </row>
    <row r="756" spans="1:11">
      <c r="A756" s="117">
        <v>2</v>
      </c>
      <c r="B756" s="126"/>
      <c r="C756" s="118" t="s">
        <v>227</v>
      </c>
      <c r="D756" s="126"/>
      <c r="E756" s="117">
        <v>2</v>
      </c>
      <c r="F756" s="126"/>
      <c r="G756" s="127"/>
      <c r="H756" s="128"/>
      <c r="I756" s="126"/>
      <c r="J756" s="127"/>
      <c r="K756" s="128"/>
    </row>
    <row r="757" spans="1:11">
      <c r="A757" s="117">
        <v>3</v>
      </c>
      <c r="B757" s="118"/>
      <c r="C757" s="118" t="s">
        <v>227</v>
      </c>
      <c r="D757" s="118"/>
      <c r="E757" s="117">
        <v>3</v>
      </c>
      <c r="F757" s="119"/>
      <c r="G757" s="129"/>
      <c r="H757" s="124"/>
      <c r="I757" s="124"/>
      <c r="J757" s="129"/>
      <c r="K757" s="124"/>
    </row>
    <row r="758" spans="1:11">
      <c r="A758" s="117">
        <v>4</v>
      </c>
      <c r="B758" s="118"/>
      <c r="C758" s="118" t="s">
        <v>227</v>
      </c>
      <c r="D758" s="118"/>
      <c r="E758" s="117">
        <v>4</v>
      </c>
      <c r="F758" s="119"/>
      <c r="G758" s="129"/>
      <c r="H758" s="124"/>
      <c r="I758" s="124"/>
      <c r="J758" s="129"/>
      <c r="K758" s="124"/>
    </row>
    <row r="759" spans="1:11">
      <c r="A759" s="117">
        <v>5</v>
      </c>
      <c r="B759" s="118"/>
      <c r="C759" s="118" t="s">
        <v>227</v>
      </c>
      <c r="D759" s="118"/>
      <c r="E759" s="118">
        <v>5</v>
      </c>
      <c r="F759" s="118"/>
      <c r="G759" s="130"/>
      <c r="H759" s="131"/>
      <c r="I759" s="118"/>
      <c r="J759" s="130"/>
      <c r="K759" s="131"/>
    </row>
    <row r="760" spans="1:11">
      <c r="A760" s="8">
        <v>6</v>
      </c>
      <c r="C760" s="9" t="s">
        <v>170</v>
      </c>
      <c r="E760" s="8">
        <v>6</v>
      </c>
      <c r="F760" s="10"/>
      <c r="G760" s="153"/>
      <c r="H760" s="153"/>
      <c r="I760" s="110"/>
      <c r="J760" s="153"/>
      <c r="K760" s="153"/>
    </row>
    <row r="761" spans="1:11">
      <c r="A761" s="8">
        <v>7</v>
      </c>
      <c r="C761" s="9" t="s">
        <v>171</v>
      </c>
      <c r="E761" s="8">
        <v>7</v>
      </c>
      <c r="F761" s="10"/>
      <c r="G761" s="109"/>
      <c r="H761" s="156"/>
      <c r="I761" s="110"/>
      <c r="J761" s="109"/>
      <c r="K761" s="156"/>
    </row>
    <row r="762" spans="1:11">
      <c r="A762" s="8">
        <v>8</v>
      </c>
      <c r="C762" s="9" t="s">
        <v>214</v>
      </c>
      <c r="E762" s="8">
        <v>8</v>
      </c>
      <c r="F762" s="10"/>
      <c r="G762" s="153"/>
      <c r="H762" s="156"/>
      <c r="I762" s="110"/>
      <c r="J762" s="153"/>
      <c r="K762" s="156"/>
    </row>
    <row r="763" spans="1:11">
      <c r="A763" s="8">
        <v>9</v>
      </c>
      <c r="C763" s="9" t="s">
        <v>185</v>
      </c>
      <c r="E763" s="8">
        <v>9</v>
      </c>
      <c r="F763" s="10"/>
      <c r="G763" s="109">
        <f>SUM(G760:G762)</f>
        <v>0</v>
      </c>
      <c r="H763" s="109">
        <f>SUM(H760:H762)</f>
        <v>0</v>
      </c>
      <c r="I763" s="109"/>
      <c r="J763" s="109">
        <f>SUM(J760:J762)</f>
        <v>0</v>
      </c>
      <c r="K763" s="109">
        <f>SUM(K760:K762)</f>
        <v>0</v>
      </c>
    </row>
    <row r="764" spans="1:11">
      <c r="A764" s="8">
        <v>10</v>
      </c>
      <c r="C764" s="9"/>
      <c r="E764" s="8">
        <v>10</v>
      </c>
      <c r="F764" s="10"/>
      <c r="G764" s="109"/>
      <c r="H764" s="110"/>
      <c r="I764" s="110"/>
      <c r="J764" s="109"/>
      <c r="K764" s="110"/>
    </row>
    <row r="765" spans="1:11">
      <c r="A765" s="8">
        <v>11</v>
      </c>
      <c r="C765" s="9" t="s">
        <v>174</v>
      </c>
      <c r="E765" s="8">
        <v>11</v>
      </c>
      <c r="F765" s="10"/>
      <c r="G765" s="153"/>
      <c r="H765" s="156"/>
      <c r="I765" s="110"/>
      <c r="J765" s="153"/>
      <c r="K765" s="156"/>
    </row>
    <row r="766" spans="1:11">
      <c r="A766" s="8">
        <v>12</v>
      </c>
      <c r="C766" s="9" t="s">
        <v>175</v>
      </c>
      <c r="E766" s="8">
        <v>12</v>
      </c>
      <c r="F766" s="10"/>
      <c r="G766" s="109"/>
      <c r="H766" s="156"/>
      <c r="I766" s="110"/>
      <c r="J766" s="109"/>
      <c r="K766" s="156"/>
    </row>
    <row r="767" spans="1:11">
      <c r="A767" s="8">
        <v>13</v>
      </c>
      <c r="C767" s="9" t="s">
        <v>186</v>
      </c>
      <c r="E767" s="8">
        <v>13</v>
      </c>
      <c r="F767" s="10"/>
      <c r="G767" s="109">
        <f>SUM(G765:G766)</f>
        <v>0</v>
      </c>
      <c r="H767" s="109">
        <f>SUM(H765:H766)</f>
        <v>0</v>
      </c>
      <c r="I767" s="107"/>
      <c r="J767" s="109">
        <f>SUM(J765:J766)</f>
        <v>0</v>
      </c>
      <c r="K767" s="109">
        <f>SUM(K765:K766)</f>
        <v>0</v>
      </c>
    </row>
    <row r="768" spans="1:11">
      <c r="A768" s="8">
        <v>14</v>
      </c>
      <c r="E768" s="8">
        <v>14</v>
      </c>
      <c r="F768" s="10"/>
      <c r="G768" s="111"/>
      <c r="H768" s="110"/>
      <c r="I768" s="108"/>
      <c r="J768" s="111"/>
      <c r="K768" s="110"/>
    </row>
    <row r="769" spans="1:11">
      <c r="A769" s="8">
        <v>15</v>
      </c>
      <c r="C769" s="9" t="s">
        <v>177</v>
      </c>
      <c r="E769" s="8">
        <v>15</v>
      </c>
      <c r="G769" s="112">
        <f>SUM(G763+G767)</f>
        <v>0</v>
      </c>
      <c r="H769" s="108">
        <f>SUM(H763+H767)</f>
        <v>0</v>
      </c>
      <c r="I769" s="108"/>
      <c r="J769" s="112">
        <f>SUM(J763+J767)</f>
        <v>0</v>
      </c>
      <c r="K769" s="108">
        <f>SUM(K763+K767)</f>
        <v>0</v>
      </c>
    </row>
    <row r="770" spans="1:11">
      <c r="A770" s="8">
        <v>16</v>
      </c>
      <c r="E770" s="8">
        <v>16</v>
      </c>
      <c r="G770" s="112"/>
      <c r="H770" s="108"/>
      <c r="I770" s="108"/>
      <c r="J770" s="112"/>
      <c r="K770" s="108"/>
    </row>
    <row r="771" spans="1:11">
      <c r="A771" s="8">
        <v>17</v>
      </c>
      <c r="C771" s="9" t="s">
        <v>178</v>
      </c>
      <c r="E771" s="8">
        <v>17</v>
      </c>
      <c r="F771" s="10"/>
      <c r="G771" s="109"/>
      <c r="H771" s="156"/>
      <c r="I771" s="110"/>
      <c r="J771" s="109"/>
      <c r="K771" s="156"/>
    </row>
    <row r="772" spans="1:11">
      <c r="A772" s="8">
        <v>18</v>
      </c>
      <c r="E772" s="8">
        <v>18</v>
      </c>
      <c r="F772" s="10"/>
      <c r="G772" s="109"/>
      <c r="H772" s="110"/>
      <c r="I772" s="110"/>
      <c r="J772" s="109"/>
      <c r="K772" s="110"/>
    </row>
    <row r="773" spans="1:11">
      <c r="A773" s="8">
        <v>19</v>
      </c>
      <c r="C773" s="9" t="s">
        <v>179</v>
      </c>
      <c r="E773" s="8">
        <v>19</v>
      </c>
      <c r="F773" s="10"/>
      <c r="G773" s="109"/>
      <c r="H773" s="156"/>
      <c r="I773" s="110"/>
      <c r="J773" s="109"/>
      <c r="K773" s="156"/>
    </row>
    <row r="774" spans="1:11">
      <c r="A774" s="8">
        <v>20</v>
      </c>
      <c r="C774" s="81" t="s">
        <v>180</v>
      </c>
      <c r="E774" s="8">
        <v>20</v>
      </c>
      <c r="F774" s="10"/>
      <c r="G774" s="109"/>
      <c r="H774" s="156"/>
      <c r="I774" s="110"/>
      <c r="J774" s="109"/>
      <c r="K774" s="156"/>
    </row>
    <row r="775" spans="1:11">
      <c r="A775" s="8">
        <v>21</v>
      </c>
      <c r="C775" s="81"/>
      <c r="E775" s="8">
        <v>21</v>
      </c>
      <c r="F775" s="10"/>
      <c r="G775" s="109"/>
      <c r="H775" s="110"/>
      <c r="I775" s="110"/>
      <c r="J775" s="109"/>
      <c r="K775" s="110"/>
    </row>
    <row r="776" spans="1:11">
      <c r="A776" s="8">
        <v>22</v>
      </c>
      <c r="C776" s="9"/>
      <c r="E776" s="8">
        <v>22</v>
      </c>
      <c r="G776" s="109"/>
      <c r="H776" s="110"/>
      <c r="I776" s="110"/>
      <c r="J776" s="109"/>
      <c r="K776" s="110"/>
    </row>
    <row r="777" spans="1:11">
      <c r="A777" s="8">
        <v>23</v>
      </c>
      <c r="C777" s="9" t="s">
        <v>181</v>
      </c>
      <c r="E777" s="8">
        <v>23</v>
      </c>
      <c r="G777" s="109"/>
      <c r="H777" s="156"/>
      <c r="I777" s="110"/>
      <c r="J777" s="109"/>
      <c r="K777" s="156"/>
    </row>
    <row r="778" spans="1:11">
      <c r="A778" s="8">
        <v>24</v>
      </c>
      <c r="C778" s="9"/>
      <c r="E778" s="8">
        <v>24</v>
      </c>
      <c r="G778" s="109"/>
      <c r="H778" s="110"/>
      <c r="I778" s="110"/>
      <c r="J778" s="109"/>
      <c r="K778" s="110"/>
    </row>
    <row r="779" spans="1:11">
      <c r="A779" s="8"/>
      <c r="E779" s="8">
        <v>25</v>
      </c>
      <c r="F779" s="70" t="s">
        <v>6</v>
      </c>
      <c r="G779" s="83"/>
      <c r="H779" s="21"/>
      <c r="I779" s="70"/>
      <c r="J779" s="83"/>
      <c r="K779" s="21"/>
    </row>
    <row r="780" spans="1:11">
      <c r="A780" s="8">
        <v>25</v>
      </c>
      <c r="C780" s="9" t="s">
        <v>215</v>
      </c>
      <c r="E780" s="8"/>
      <c r="G780" s="108">
        <f>SUM(G769:G778)</f>
        <v>0</v>
      </c>
      <c r="H780" s="108">
        <f>SUM(H769:H778)</f>
        <v>0</v>
      </c>
      <c r="I780" s="113"/>
      <c r="J780" s="108">
        <f>SUM(J769:J778)</f>
        <v>0</v>
      </c>
      <c r="K780" s="108">
        <f>SUM(K769:K778)</f>
        <v>0</v>
      </c>
    </row>
    <row r="781" spans="1:11">
      <c r="F781" s="70" t="s">
        <v>6</v>
      </c>
      <c r="G781" s="20"/>
      <c r="H781" s="21"/>
      <c r="I781" s="70"/>
      <c r="J781" s="20"/>
      <c r="K781" s="21"/>
    </row>
    <row r="782" spans="1:11">
      <c r="A782" s="9"/>
      <c r="C782" s="137" t="s">
        <v>49</v>
      </c>
    </row>
    <row r="784" spans="1:11">
      <c r="A784" s="9"/>
      <c r="H784" s="40"/>
      <c r="K784" s="40"/>
    </row>
    <row r="785" spans="1:11">
      <c r="A785" s="16" t="str">
        <f>$A$83</f>
        <v xml:space="preserve">Institution No.:  </v>
      </c>
      <c r="B785" s="36"/>
      <c r="C785" s="36"/>
      <c r="D785" s="36"/>
      <c r="E785" s="37"/>
      <c r="F785" s="36"/>
      <c r="G785" s="38"/>
      <c r="H785" s="39"/>
      <c r="I785" s="36"/>
      <c r="J785" s="38"/>
      <c r="K785" s="15" t="s">
        <v>216</v>
      </c>
    </row>
    <row r="786" spans="1:11">
      <c r="A786" s="254" t="s">
        <v>217</v>
      </c>
      <c r="B786" s="254"/>
      <c r="C786" s="254"/>
      <c r="D786" s="254"/>
      <c r="E786" s="254"/>
      <c r="F786" s="254"/>
      <c r="G786" s="254"/>
      <c r="H786" s="254"/>
      <c r="I786" s="254"/>
      <c r="J786" s="254"/>
      <c r="K786" s="254"/>
    </row>
    <row r="787" spans="1:11">
      <c r="A787" s="16" t="str">
        <f>$A$42</f>
        <v xml:space="preserve">NAME: </v>
      </c>
      <c r="C787" s="137" t="str">
        <f>$D$20</f>
        <v>University of Colorado</v>
      </c>
      <c r="H787" s="88"/>
      <c r="J787" s="14"/>
      <c r="K787" s="18" t="str">
        <f>$K$3</f>
        <v>Date: October 10, 2016</v>
      </c>
    </row>
    <row r="788" spans="1:11">
      <c r="A788" s="19" t="s">
        <v>6</v>
      </c>
      <c r="B788" s="19" t="s">
        <v>6</v>
      </c>
      <c r="C788" s="19" t="s">
        <v>6</v>
      </c>
      <c r="D788" s="19" t="s">
        <v>6</v>
      </c>
      <c r="E788" s="19" t="s">
        <v>6</v>
      </c>
      <c r="F788" s="19" t="s">
        <v>6</v>
      </c>
      <c r="G788" s="20" t="s">
        <v>6</v>
      </c>
      <c r="H788" s="21" t="s">
        <v>6</v>
      </c>
      <c r="I788" s="19" t="s">
        <v>6</v>
      </c>
      <c r="J788" s="20" t="s">
        <v>6</v>
      </c>
      <c r="K788" s="21" t="s">
        <v>6</v>
      </c>
    </row>
    <row r="789" spans="1:11">
      <c r="A789" s="22" t="s">
        <v>7</v>
      </c>
      <c r="E789" s="22" t="s">
        <v>7</v>
      </c>
      <c r="F789" s="23"/>
      <c r="G789" s="24"/>
      <c r="H789" s="25" t="str">
        <f>+H752</f>
        <v>2015-16</v>
      </c>
      <c r="I789" s="23"/>
      <c r="J789" s="24"/>
      <c r="K789" s="25" t="str">
        <f>+K752</f>
        <v>2016-17</v>
      </c>
    </row>
    <row r="790" spans="1:11">
      <c r="A790" s="22" t="s">
        <v>9</v>
      </c>
      <c r="C790" s="26" t="s">
        <v>51</v>
      </c>
      <c r="E790" s="22" t="s">
        <v>9</v>
      </c>
      <c r="F790" s="23"/>
      <c r="G790" s="24"/>
      <c r="H790" s="25" t="s">
        <v>12</v>
      </c>
      <c r="I790" s="23"/>
      <c r="J790" s="24"/>
      <c r="K790" s="25" t="s">
        <v>13</v>
      </c>
    </row>
    <row r="791" spans="1:11">
      <c r="A791" s="19" t="s">
        <v>6</v>
      </c>
      <c r="B791" s="19" t="s">
        <v>6</v>
      </c>
      <c r="C791" s="19" t="s">
        <v>6</v>
      </c>
      <c r="D791" s="19" t="s">
        <v>6</v>
      </c>
      <c r="E791" s="19" t="s">
        <v>6</v>
      </c>
      <c r="F791" s="19" t="s">
        <v>6</v>
      </c>
      <c r="G791" s="20" t="s">
        <v>6</v>
      </c>
      <c r="H791" s="21" t="s">
        <v>6</v>
      </c>
      <c r="I791" s="19" t="s">
        <v>6</v>
      </c>
      <c r="J791" s="20" t="s">
        <v>6</v>
      </c>
      <c r="K791" s="21" t="s">
        <v>6</v>
      </c>
    </row>
    <row r="792" spans="1:11">
      <c r="A792" s="73">
        <v>1</v>
      </c>
      <c r="C792" s="137" t="s">
        <v>218</v>
      </c>
      <c r="E792" s="73">
        <v>1</v>
      </c>
      <c r="F792" s="10"/>
      <c r="G792" s="110"/>
      <c r="H792" s="156">
        <v>573744</v>
      </c>
      <c r="I792" s="110"/>
      <c r="J792" s="110"/>
      <c r="K792" s="156"/>
    </row>
    <row r="793" spans="1:11">
      <c r="A793" s="73">
        <v>2</v>
      </c>
      <c r="E793" s="73">
        <v>2</v>
      </c>
      <c r="F793" s="10"/>
      <c r="G793" s="110"/>
      <c r="H793" s="110"/>
      <c r="I793" s="110"/>
      <c r="J793" s="110"/>
      <c r="K793" s="110"/>
    </row>
    <row r="794" spans="1:11">
      <c r="A794" s="73">
        <v>3</v>
      </c>
      <c r="C794" s="10"/>
      <c r="E794" s="73">
        <v>3</v>
      </c>
      <c r="F794" s="10"/>
      <c r="G794" s="110"/>
      <c r="H794" s="110"/>
      <c r="I794" s="110"/>
      <c r="J794" s="110"/>
      <c r="K794" s="110"/>
    </row>
    <row r="795" spans="1:11">
      <c r="A795" s="73">
        <v>4</v>
      </c>
      <c r="C795" s="10"/>
      <c r="E795" s="73">
        <v>4</v>
      </c>
      <c r="F795" s="10"/>
      <c r="G795" s="110"/>
      <c r="H795" s="110"/>
      <c r="I795" s="110"/>
      <c r="J795" s="110"/>
      <c r="K795" s="110"/>
    </row>
    <row r="796" spans="1:11">
      <c r="A796" s="73">
        <v>5</v>
      </c>
      <c r="C796" s="9"/>
      <c r="E796" s="73">
        <v>5</v>
      </c>
      <c r="F796" s="10"/>
      <c r="G796" s="110"/>
      <c r="H796" s="110"/>
      <c r="I796" s="110"/>
      <c r="J796" s="110"/>
      <c r="K796" s="110"/>
    </row>
    <row r="797" spans="1:11">
      <c r="A797" s="73">
        <v>6</v>
      </c>
      <c r="C797" s="10"/>
      <c r="E797" s="73">
        <v>6</v>
      </c>
      <c r="F797" s="10"/>
      <c r="G797" s="110"/>
      <c r="H797" s="110"/>
      <c r="I797" s="110"/>
      <c r="J797" s="110"/>
      <c r="K797" s="110"/>
    </row>
    <row r="798" spans="1:11">
      <c r="A798" s="73">
        <v>7</v>
      </c>
      <c r="C798" s="10"/>
      <c r="E798" s="73">
        <v>7</v>
      </c>
      <c r="F798" s="10"/>
      <c r="G798" s="110"/>
      <c r="H798" s="110"/>
      <c r="I798" s="110"/>
      <c r="J798" s="110"/>
      <c r="K798" s="110"/>
    </row>
    <row r="799" spans="1:11">
      <c r="A799" s="73">
        <v>8</v>
      </c>
      <c r="E799" s="73">
        <v>8</v>
      </c>
      <c r="F799" s="10"/>
      <c r="G799" s="110"/>
      <c r="H799" s="110"/>
      <c r="I799" s="110"/>
      <c r="J799" s="110"/>
      <c r="K799" s="110"/>
    </row>
    <row r="800" spans="1:11">
      <c r="A800" s="73">
        <v>9</v>
      </c>
      <c r="E800" s="73">
        <v>9</v>
      </c>
      <c r="F800" s="10"/>
      <c r="G800" s="110"/>
      <c r="H800" s="110"/>
      <c r="I800" s="110"/>
      <c r="J800" s="110"/>
      <c r="K800" s="110"/>
    </row>
    <row r="801" spans="1:11">
      <c r="A801" s="76"/>
      <c r="E801" s="76"/>
      <c r="F801" s="70" t="s">
        <v>6</v>
      </c>
      <c r="G801" s="86" t="s">
        <v>6</v>
      </c>
      <c r="H801" s="86"/>
      <c r="I801" s="86"/>
      <c r="J801" s="86"/>
      <c r="K801" s="86"/>
    </row>
    <row r="802" spans="1:11">
      <c r="A802" s="73">
        <v>10</v>
      </c>
      <c r="C802" s="137" t="s">
        <v>219</v>
      </c>
      <c r="E802" s="73">
        <v>10</v>
      </c>
      <c r="G802" s="107"/>
      <c r="H802" s="110">
        <f>SUM(H792:H800)</f>
        <v>573744</v>
      </c>
      <c r="I802" s="108"/>
      <c r="J802" s="107"/>
      <c r="K802" s="110">
        <f>SUM(K792:K800)</f>
        <v>0</v>
      </c>
    </row>
    <row r="803" spans="1:11">
      <c r="A803" s="73"/>
      <c r="E803" s="73"/>
      <c r="F803" s="70" t="s">
        <v>6</v>
      </c>
      <c r="G803" s="86" t="s">
        <v>6</v>
      </c>
      <c r="H803" s="86"/>
      <c r="I803" s="86"/>
      <c r="J803" s="86"/>
      <c r="K803" s="86"/>
    </row>
    <row r="804" spans="1:11">
      <c r="A804" s="73">
        <v>11</v>
      </c>
      <c r="C804" s="10"/>
      <c r="E804" s="73">
        <v>11</v>
      </c>
      <c r="F804" s="10"/>
      <c r="G804" s="110"/>
      <c r="H804" s="110"/>
      <c r="I804" s="110"/>
      <c r="J804" s="110"/>
      <c r="K804" s="110"/>
    </row>
    <row r="805" spans="1:11">
      <c r="A805" s="73">
        <v>12</v>
      </c>
      <c r="C805" s="9" t="s">
        <v>220</v>
      </c>
      <c r="E805" s="73">
        <v>12</v>
      </c>
      <c r="F805" s="10"/>
      <c r="G805" s="110"/>
      <c r="H805" s="156">
        <v>45591363</v>
      </c>
      <c r="I805" s="110"/>
      <c r="J805" s="110"/>
      <c r="K805" s="156">
        <v>64762138</v>
      </c>
    </row>
    <row r="806" spans="1:11">
      <c r="A806" s="73">
        <v>13</v>
      </c>
      <c r="C806" s="10" t="s">
        <v>221</v>
      </c>
      <c r="E806" s="73">
        <v>13</v>
      </c>
      <c r="F806" s="10"/>
      <c r="G806" s="110"/>
      <c r="H806" s="156"/>
      <c r="I806" s="110"/>
      <c r="J806" s="110"/>
      <c r="K806" s="156"/>
    </row>
    <row r="807" spans="1:11">
      <c r="A807" s="73">
        <v>14</v>
      </c>
      <c r="E807" s="73">
        <v>14</v>
      </c>
      <c r="F807" s="10"/>
      <c r="G807" s="110"/>
      <c r="H807" s="110"/>
      <c r="I807" s="110"/>
      <c r="J807" s="110"/>
      <c r="K807" s="110"/>
    </row>
    <row r="808" spans="1:11">
      <c r="A808" s="73">
        <v>15</v>
      </c>
      <c r="E808" s="73">
        <v>15</v>
      </c>
      <c r="F808" s="10"/>
      <c r="G808" s="110"/>
      <c r="H808" s="110"/>
      <c r="I808" s="110"/>
      <c r="J808" s="110"/>
      <c r="K808" s="110"/>
    </row>
    <row r="809" spans="1:11">
      <c r="A809" s="73">
        <v>16</v>
      </c>
      <c r="E809" s="73">
        <v>16</v>
      </c>
      <c r="F809" s="10"/>
      <c r="G809" s="110"/>
      <c r="H809" s="110"/>
      <c r="I809" s="110"/>
      <c r="J809" s="110"/>
      <c r="K809" s="110"/>
    </row>
    <row r="810" spans="1:11">
      <c r="A810" s="73">
        <v>17</v>
      </c>
      <c r="C810" s="74"/>
      <c r="D810" s="75"/>
      <c r="E810" s="73">
        <v>17</v>
      </c>
      <c r="F810" s="10"/>
      <c r="G810" s="110"/>
      <c r="H810" s="110"/>
      <c r="I810" s="110"/>
      <c r="J810" s="110"/>
      <c r="K810" s="110"/>
    </row>
    <row r="811" spans="1:11">
      <c r="A811" s="73">
        <v>18</v>
      </c>
      <c r="C811" s="75"/>
      <c r="D811" s="75"/>
      <c r="E811" s="73">
        <v>18</v>
      </c>
      <c r="F811" s="10"/>
      <c r="G811" s="110"/>
      <c r="H811" s="110"/>
      <c r="I811" s="110"/>
      <c r="J811" s="110"/>
      <c r="K811" s="110"/>
    </row>
    <row r="812" spans="1:11">
      <c r="A812" s="73"/>
      <c r="C812" s="89"/>
      <c r="D812" s="75"/>
      <c r="E812" s="73"/>
      <c r="F812" s="70" t="s">
        <v>6</v>
      </c>
      <c r="G812" s="20" t="s">
        <v>6</v>
      </c>
      <c r="H812" s="21"/>
      <c r="I812" s="70"/>
      <c r="J812" s="20"/>
      <c r="K812" s="21"/>
    </row>
    <row r="813" spans="1:11">
      <c r="A813" s="73">
        <v>19</v>
      </c>
      <c r="C813" s="137" t="s">
        <v>222</v>
      </c>
      <c r="D813" s="75"/>
      <c r="E813" s="73">
        <v>19</v>
      </c>
      <c r="G813" s="108"/>
      <c r="H813" s="108">
        <f>SUM(H804:H811)</f>
        <v>45591363</v>
      </c>
      <c r="I813" s="110"/>
      <c r="J813" s="110"/>
      <c r="K813" s="108">
        <f>SUM(K804:K811)</f>
        <v>64762138</v>
      </c>
    </row>
    <row r="814" spans="1:11">
      <c r="A814" s="73"/>
      <c r="C814" s="89"/>
      <c r="D814" s="75"/>
      <c r="E814" s="73"/>
      <c r="F814" s="70" t="s">
        <v>6</v>
      </c>
      <c r="G814" s="20" t="s">
        <v>6</v>
      </c>
      <c r="H814" s="21"/>
      <c r="I814" s="70"/>
      <c r="J814" s="20"/>
      <c r="K814" s="21"/>
    </row>
    <row r="815" spans="1:11">
      <c r="A815" s="73"/>
      <c r="C815" s="75"/>
      <c r="D815" s="75"/>
      <c r="E815" s="73"/>
      <c r="H815" s="12"/>
    </row>
    <row r="816" spans="1:11">
      <c r="A816" s="73">
        <v>20</v>
      </c>
      <c r="C816" s="9" t="s">
        <v>223</v>
      </c>
      <c r="E816" s="73">
        <v>20</v>
      </c>
      <c r="G816" s="107"/>
      <c r="H816" s="108">
        <f>SUM(H802,H813)</f>
        <v>46165107</v>
      </c>
      <c r="I816" s="108"/>
      <c r="J816" s="107"/>
      <c r="K816" s="108">
        <f>SUM(K802,K813)</f>
        <v>64762138</v>
      </c>
    </row>
    <row r="817" spans="3:11">
      <c r="C817" s="31" t="s">
        <v>224</v>
      </c>
      <c r="E817" s="35"/>
      <c r="F817" s="70" t="s">
        <v>6</v>
      </c>
      <c r="G817" s="20" t="s">
        <v>6</v>
      </c>
      <c r="H817" s="21"/>
      <c r="I817" s="70"/>
      <c r="J817" s="20"/>
      <c r="K817" s="21"/>
    </row>
    <row r="818" spans="3:11">
      <c r="C818" s="9" t="s">
        <v>38</v>
      </c>
    </row>
    <row r="819" spans="3:11">
      <c r="D819" s="9"/>
      <c r="G819" s="14"/>
      <c r="H819" s="40"/>
      <c r="I819" s="61"/>
      <c r="J819" s="14"/>
      <c r="K819" s="40"/>
    </row>
    <row r="820" spans="3:11">
      <c r="D820" s="9"/>
      <c r="G820" s="14"/>
      <c r="H820" s="40"/>
      <c r="I820" s="61"/>
      <c r="J820" s="14"/>
      <c r="K820" s="40"/>
    </row>
    <row r="821" spans="3:11">
      <c r="D821" s="9"/>
      <c r="G821" s="14"/>
      <c r="H821" s="40"/>
      <c r="I821" s="61"/>
      <c r="J821" s="14"/>
      <c r="K821" s="40"/>
    </row>
    <row r="822" spans="3:11">
      <c r="D822" s="9"/>
      <c r="G822" s="14"/>
      <c r="H822" s="40"/>
      <c r="I822" s="61"/>
      <c r="J822" s="14"/>
      <c r="K822" s="40"/>
    </row>
    <row r="823" spans="3:11">
      <c r="D823" s="9"/>
      <c r="G823" s="14"/>
      <c r="H823" s="40"/>
      <c r="I823" s="61"/>
      <c r="J823" s="14"/>
      <c r="K823" s="40"/>
    </row>
    <row r="824" spans="3:11">
      <c r="D824" s="9"/>
      <c r="G824" s="14"/>
      <c r="H824" s="40"/>
      <c r="I824" s="61"/>
      <c r="J824" s="14"/>
      <c r="K824" s="40"/>
    </row>
    <row r="825" spans="3:11">
      <c r="D825" s="9"/>
      <c r="G825" s="14"/>
      <c r="H825" s="40"/>
      <c r="I825" s="61"/>
      <c r="J825" s="14"/>
      <c r="K825" s="40"/>
    </row>
    <row r="826" spans="3:11">
      <c r="D826" s="9"/>
      <c r="G826" s="14"/>
      <c r="H826" s="40"/>
      <c r="I826" s="61"/>
      <c r="J826" s="14"/>
      <c r="K826" s="40"/>
    </row>
    <row r="827" spans="3:11">
      <c r="D827" s="9"/>
      <c r="G827" s="14"/>
      <c r="H827" s="40"/>
      <c r="I827" s="61"/>
      <c r="J827" s="14"/>
      <c r="K827" s="40"/>
    </row>
    <row r="828" spans="3:11">
      <c r="D828" s="9"/>
      <c r="G828" s="14"/>
      <c r="H828" s="40"/>
      <c r="I828" s="61"/>
      <c r="J828" s="14"/>
      <c r="K828" s="40"/>
    </row>
    <row r="829" spans="3:11">
      <c r="D829" s="9"/>
      <c r="G829" s="14"/>
      <c r="H829" s="40"/>
      <c r="I829" s="61"/>
      <c r="J829" s="14"/>
      <c r="K829" s="40"/>
    </row>
    <row r="830" spans="3:11">
      <c r="D830" s="9"/>
      <c r="G830" s="14"/>
      <c r="H830" s="40"/>
      <c r="I830" s="61"/>
      <c r="J830" s="14"/>
      <c r="K830" s="40"/>
    </row>
    <row r="831" spans="3:11">
      <c r="D831" s="9"/>
      <c r="G831" s="14"/>
      <c r="H831" s="40"/>
      <c r="I831" s="61"/>
      <c r="J831" s="14"/>
      <c r="K831" s="40"/>
    </row>
    <row r="832" spans="3:11">
      <c r="D832" s="9"/>
      <c r="G832" s="14"/>
      <c r="H832" s="40"/>
      <c r="I832" s="61"/>
      <c r="J832" s="14"/>
      <c r="K832" s="40"/>
    </row>
    <row r="833" spans="4:11">
      <c r="D833" s="9"/>
      <c r="G833" s="14"/>
      <c r="H833" s="40"/>
      <c r="I833" s="61"/>
      <c r="J833" s="14"/>
      <c r="K833" s="40"/>
    </row>
    <row r="834" spans="4:11">
      <c r="D834" s="9"/>
      <c r="G834" s="14"/>
      <c r="H834" s="40"/>
      <c r="I834" s="61"/>
      <c r="J834" s="14"/>
      <c r="K834" s="40"/>
    </row>
    <row r="835" spans="4:11">
      <c r="D835" s="9"/>
      <c r="G835" s="14"/>
      <c r="H835" s="40"/>
      <c r="I835" s="61"/>
      <c r="J835" s="14"/>
      <c r="K835" s="40"/>
    </row>
    <row r="836" spans="4:11">
      <c r="D836" s="9"/>
      <c r="G836" s="14"/>
      <c r="H836" s="40"/>
      <c r="I836" s="61"/>
      <c r="J836" s="14"/>
      <c r="K836" s="40"/>
    </row>
    <row r="837" spans="4:11">
      <c r="D837" s="9"/>
      <c r="G837" s="14"/>
      <c r="H837" s="40"/>
      <c r="I837" s="61"/>
      <c r="J837" s="14"/>
      <c r="K837" s="40"/>
    </row>
    <row r="838" spans="4:11">
      <c r="D838" s="9"/>
      <c r="G838" s="14"/>
      <c r="H838" s="40"/>
      <c r="I838" s="61"/>
      <c r="J838" s="14"/>
      <c r="K838" s="40"/>
    </row>
    <row r="839" spans="4:11">
      <c r="D839" s="9"/>
      <c r="G839" s="14"/>
      <c r="H839" s="40"/>
      <c r="I839" s="61"/>
      <c r="J839" s="14"/>
      <c r="K839" s="40"/>
    </row>
    <row r="840" spans="4:11">
      <c r="D840" s="9"/>
      <c r="G840" s="14"/>
      <c r="H840" s="40"/>
      <c r="I840" s="61"/>
      <c r="J840" s="14"/>
      <c r="K840" s="40"/>
    </row>
    <row r="841" spans="4:11">
      <c r="D841" s="9"/>
      <c r="G841" s="14"/>
      <c r="H841" s="40"/>
      <c r="I841" s="61"/>
      <c r="J841" s="14"/>
      <c r="K841" s="40"/>
    </row>
    <row r="842" spans="4:11">
      <c r="D842" s="9"/>
      <c r="G842" s="14"/>
      <c r="H842" s="40"/>
      <c r="I842" s="61"/>
      <c r="J842" s="14"/>
      <c r="K842" s="40"/>
    </row>
    <row r="843" spans="4:11">
      <c r="D843" s="9"/>
      <c r="G843" s="14"/>
      <c r="H843" s="40"/>
      <c r="I843" s="61"/>
      <c r="J843" s="14"/>
      <c r="K843" s="40"/>
    </row>
    <row r="882" spans="4:11">
      <c r="D882" s="23"/>
      <c r="F882" s="35"/>
      <c r="G882" s="14"/>
      <c r="H882" s="40"/>
      <c r="J882" s="14"/>
      <c r="K882" s="40"/>
    </row>
  </sheetData>
  <mergeCells count="28">
    <mergeCell ref="A711:K711"/>
    <mergeCell ref="C745:J745"/>
    <mergeCell ref="A749:K749"/>
    <mergeCell ref="A786:K786"/>
    <mergeCell ref="A489:K489"/>
    <mergeCell ref="A526:K526"/>
    <mergeCell ref="A563:K563"/>
    <mergeCell ref="A600:K600"/>
    <mergeCell ref="A637:K637"/>
    <mergeCell ref="A674:K674"/>
    <mergeCell ref="A450:K450"/>
    <mergeCell ref="C79:J79"/>
    <mergeCell ref="A84:K84"/>
    <mergeCell ref="C121:J121"/>
    <mergeCell ref="A128:K128"/>
    <mergeCell ref="C135:D135"/>
    <mergeCell ref="C139:D139"/>
    <mergeCell ref="A175:K175"/>
    <mergeCell ref="C213:I213"/>
    <mergeCell ref="B227:K227"/>
    <mergeCell ref="C321:J321"/>
    <mergeCell ref="A412:K412"/>
    <mergeCell ref="A41:K41"/>
    <mergeCell ref="A5:K5"/>
    <mergeCell ref="A8:K8"/>
    <mergeCell ref="A9:K9"/>
    <mergeCell ref="A20:C20"/>
    <mergeCell ref="A36:K36"/>
  </mergeCells>
  <printOptions horizontalCentered="1"/>
  <pageMargins left="0.17" right="0.17" top="0.47" bottom="0.53" header="0.5" footer="0.24"/>
  <pageSetup scale="70" fitToHeight="47" orientation="landscape" r:id="rId1"/>
  <headerFooter alignWithMargins="0"/>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82" transitionEvaluation="1">
    <tabColor theme="3" tint="0.39997558519241921"/>
  </sheetPr>
  <dimension ref="A2:IM882"/>
  <sheetViews>
    <sheetView showGridLines="0" topLeftCell="A88" zoomScaleNormal="100" zoomScaleSheetLayoutView="90" workbookViewId="0">
      <selection activeCell="C96" sqref="C96"/>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7" style="3" customWidth="1"/>
    <col min="12" max="249" width="9.625" style="137"/>
    <col min="250" max="250" width="4.625" style="137" customWidth="1"/>
    <col min="251" max="251" width="1.875" style="137" customWidth="1"/>
    <col min="252" max="252" width="30.625" style="137" customWidth="1"/>
    <col min="253" max="253" width="28.625" style="137" customWidth="1"/>
    <col min="254" max="254" width="8.125" style="137" customWidth="1"/>
    <col min="255" max="255" width="7.5" style="137" customWidth="1"/>
    <col min="256" max="257" width="14.875" style="137" customWidth="1"/>
    <col min="258" max="258" width="6.625" style="137" customWidth="1"/>
    <col min="259" max="259" width="13.25" style="137" customWidth="1"/>
    <col min="260" max="260" width="17" style="137" customWidth="1"/>
    <col min="261" max="505" width="9.625" style="137"/>
    <col min="506" max="506" width="4.625" style="137" customWidth="1"/>
    <col min="507" max="507" width="1.875" style="137" customWidth="1"/>
    <col min="508" max="508" width="30.625" style="137" customWidth="1"/>
    <col min="509" max="509" width="28.625" style="137" customWidth="1"/>
    <col min="510" max="510" width="8.125" style="137" customWidth="1"/>
    <col min="511" max="511" width="7.5" style="137" customWidth="1"/>
    <col min="512" max="513" width="14.875" style="137" customWidth="1"/>
    <col min="514" max="514" width="6.625" style="137" customWidth="1"/>
    <col min="515" max="515" width="13.25" style="137" customWidth="1"/>
    <col min="516" max="516" width="17" style="137" customWidth="1"/>
    <col min="517" max="761" width="9.625" style="137"/>
    <col min="762" max="762" width="4.625" style="137" customWidth="1"/>
    <col min="763" max="763" width="1.875" style="137" customWidth="1"/>
    <col min="764" max="764" width="30.625" style="137" customWidth="1"/>
    <col min="765" max="765" width="28.625" style="137" customWidth="1"/>
    <col min="766" max="766" width="8.125" style="137" customWidth="1"/>
    <col min="767" max="767" width="7.5" style="137" customWidth="1"/>
    <col min="768" max="769" width="14.875" style="137" customWidth="1"/>
    <col min="770" max="770" width="6.625" style="137" customWidth="1"/>
    <col min="771" max="771" width="13.25" style="137" customWidth="1"/>
    <col min="772" max="772" width="17" style="137" customWidth="1"/>
    <col min="773" max="1017" width="9.625" style="137"/>
    <col min="1018" max="1018" width="4.625" style="137" customWidth="1"/>
    <col min="1019" max="1019" width="1.875" style="137" customWidth="1"/>
    <col min="1020" max="1020" width="30.625" style="137" customWidth="1"/>
    <col min="1021" max="1021" width="28.625" style="137" customWidth="1"/>
    <col min="1022" max="1022" width="8.125" style="137" customWidth="1"/>
    <col min="1023" max="1023" width="7.5" style="137" customWidth="1"/>
    <col min="1024" max="1025" width="14.875" style="137" customWidth="1"/>
    <col min="1026" max="1026" width="6.625" style="137" customWidth="1"/>
    <col min="1027" max="1027" width="13.25" style="137" customWidth="1"/>
    <col min="1028" max="1028" width="17" style="137" customWidth="1"/>
    <col min="1029" max="1273" width="9.625" style="137"/>
    <col min="1274" max="1274" width="4.625" style="137" customWidth="1"/>
    <col min="1275" max="1275" width="1.875" style="137" customWidth="1"/>
    <col min="1276" max="1276" width="30.625" style="137" customWidth="1"/>
    <col min="1277" max="1277" width="28.625" style="137" customWidth="1"/>
    <col min="1278" max="1278" width="8.125" style="137" customWidth="1"/>
    <col min="1279" max="1279" width="7.5" style="137" customWidth="1"/>
    <col min="1280" max="1281" width="14.875" style="137" customWidth="1"/>
    <col min="1282" max="1282" width="6.625" style="137" customWidth="1"/>
    <col min="1283" max="1283" width="13.25" style="137" customWidth="1"/>
    <col min="1284" max="1284" width="17" style="137" customWidth="1"/>
    <col min="1285" max="1529" width="9.625" style="137"/>
    <col min="1530" max="1530" width="4.625" style="137" customWidth="1"/>
    <col min="1531" max="1531" width="1.875" style="137" customWidth="1"/>
    <col min="1532" max="1532" width="30.625" style="137" customWidth="1"/>
    <col min="1533" max="1533" width="28.625" style="137" customWidth="1"/>
    <col min="1534" max="1534" width="8.125" style="137" customWidth="1"/>
    <col min="1535" max="1535" width="7.5" style="137" customWidth="1"/>
    <col min="1536" max="1537" width="14.875" style="137" customWidth="1"/>
    <col min="1538" max="1538" width="6.625" style="137" customWidth="1"/>
    <col min="1539" max="1539" width="13.25" style="137" customWidth="1"/>
    <col min="1540" max="1540" width="17" style="137" customWidth="1"/>
    <col min="1541" max="1785" width="9.625" style="137"/>
    <col min="1786" max="1786" width="4.625" style="137" customWidth="1"/>
    <col min="1787" max="1787" width="1.875" style="137" customWidth="1"/>
    <col min="1788" max="1788" width="30.625" style="137" customWidth="1"/>
    <col min="1789" max="1789" width="28.625" style="137" customWidth="1"/>
    <col min="1790" max="1790" width="8.125" style="137" customWidth="1"/>
    <col min="1791" max="1791" width="7.5" style="137" customWidth="1"/>
    <col min="1792" max="1793" width="14.875" style="137" customWidth="1"/>
    <col min="1794" max="1794" width="6.625" style="137" customWidth="1"/>
    <col min="1795" max="1795" width="13.25" style="137" customWidth="1"/>
    <col min="1796" max="1796" width="17" style="137" customWidth="1"/>
    <col min="1797" max="2041" width="9.625" style="137"/>
    <col min="2042" max="2042" width="4.625" style="137" customWidth="1"/>
    <col min="2043" max="2043" width="1.875" style="137" customWidth="1"/>
    <col min="2044" max="2044" width="30.625" style="137" customWidth="1"/>
    <col min="2045" max="2045" width="28.625" style="137" customWidth="1"/>
    <col min="2046" max="2046" width="8.125" style="137" customWidth="1"/>
    <col min="2047" max="2047" width="7.5" style="137" customWidth="1"/>
    <col min="2048" max="2049" width="14.875" style="137" customWidth="1"/>
    <col min="2050" max="2050" width="6.625" style="137" customWidth="1"/>
    <col min="2051" max="2051" width="13.25" style="137" customWidth="1"/>
    <col min="2052" max="2052" width="17" style="137" customWidth="1"/>
    <col min="2053" max="2297" width="9.625" style="137"/>
    <col min="2298" max="2298" width="4.625" style="137" customWidth="1"/>
    <col min="2299" max="2299" width="1.875" style="137" customWidth="1"/>
    <col min="2300" max="2300" width="30.625" style="137" customWidth="1"/>
    <col min="2301" max="2301" width="28.625" style="137" customWidth="1"/>
    <col min="2302" max="2302" width="8.125" style="137" customWidth="1"/>
    <col min="2303" max="2303" width="7.5" style="137" customWidth="1"/>
    <col min="2304" max="2305" width="14.875" style="137" customWidth="1"/>
    <col min="2306" max="2306" width="6.625" style="137" customWidth="1"/>
    <col min="2307" max="2307" width="13.25" style="137" customWidth="1"/>
    <col min="2308" max="2308" width="17" style="137" customWidth="1"/>
    <col min="2309" max="2553" width="9.625" style="137"/>
    <col min="2554" max="2554" width="4.625" style="137" customWidth="1"/>
    <col min="2555" max="2555" width="1.875" style="137" customWidth="1"/>
    <col min="2556" max="2556" width="30.625" style="137" customWidth="1"/>
    <col min="2557" max="2557" width="28.625" style="137" customWidth="1"/>
    <col min="2558" max="2558" width="8.125" style="137" customWidth="1"/>
    <col min="2559" max="2559" width="7.5" style="137" customWidth="1"/>
    <col min="2560" max="2561" width="14.875" style="137" customWidth="1"/>
    <col min="2562" max="2562" width="6.625" style="137" customWidth="1"/>
    <col min="2563" max="2563" width="13.25" style="137" customWidth="1"/>
    <col min="2564" max="2564" width="17" style="137" customWidth="1"/>
    <col min="2565" max="2809" width="9.625" style="137"/>
    <col min="2810" max="2810" width="4.625" style="137" customWidth="1"/>
    <col min="2811" max="2811" width="1.875" style="137" customWidth="1"/>
    <col min="2812" max="2812" width="30.625" style="137" customWidth="1"/>
    <col min="2813" max="2813" width="28.625" style="137" customWidth="1"/>
    <col min="2814" max="2814" width="8.125" style="137" customWidth="1"/>
    <col min="2815" max="2815" width="7.5" style="137" customWidth="1"/>
    <col min="2816" max="2817" width="14.875" style="137" customWidth="1"/>
    <col min="2818" max="2818" width="6.625" style="137" customWidth="1"/>
    <col min="2819" max="2819" width="13.25" style="137" customWidth="1"/>
    <col min="2820" max="2820" width="17" style="137" customWidth="1"/>
    <col min="2821" max="3065" width="9.625" style="137"/>
    <col min="3066" max="3066" width="4.625" style="137" customWidth="1"/>
    <col min="3067" max="3067" width="1.875" style="137" customWidth="1"/>
    <col min="3068" max="3068" width="30.625" style="137" customWidth="1"/>
    <col min="3069" max="3069" width="28.625" style="137" customWidth="1"/>
    <col min="3070" max="3070" width="8.125" style="137" customWidth="1"/>
    <col min="3071" max="3071" width="7.5" style="137" customWidth="1"/>
    <col min="3072" max="3073" width="14.875" style="137" customWidth="1"/>
    <col min="3074" max="3074" width="6.625" style="137" customWidth="1"/>
    <col min="3075" max="3075" width="13.25" style="137" customWidth="1"/>
    <col min="3076" max="3076" width="17" style="137" customWidth="1"/>
    <col min="3077" max="3321" width="9.625" style="137"/>
    <col min="3322" max="3322" width="4.625" style="137" customWidth="1"/>
    <col min="3323" max="3323" width="1.875" style="137" customWidth="1"/>
    <col min="3324" max="3324" width="30.625" style="137" customWidth="1"/>
    <col min="3325" max="3325" width="28.625" style="137" customWidth="1"/>
    <col min="3326" max="3326" width="8.125" style="137" customWidth="1"/>
    <col min="3327" max="3327" width="7.5" style="137" customWidth="1"/>
    <col min="3328" max="3329" width="14.875" style="137" customWidth="1"/>
    <col min="3330" max="3330" width="6.625" style="137" customWidth="1"/>
    <col min="3331" max="3331" width="13.25" style="137" customWidth="1"/>
    <col min="3332" max="3332" width="17" style="137" customWidth="1"/>
    <col min="3333" max="3577" width="9.625" style="137"/>
    <col min="3578" max="3578" width="4.625" style="137" customWidth="1"/>
    <col min="3579" max="3579" width="1.875" style="137" customWidth="1"/>
    <col min="3580" max="3580" width="30.625" style="137" customWidth="1"/>
    <col min="3581" max="3581" width="28.625" style="137" customWidth="1"/>
    <col min="3582" max="3582" width="8.125" style="137" customWidth="1"/>
    <col min="3583" max="3583" width="7.5" style="137" customWidth="1"/>
    <col min="3584" max="3585" width="14.875" style="137" customWidth="1"/>
    <col min="3586" max="3586" width="6.625" style="137" customWidth="1"/>
    <col min="3587" max="3587" width="13.25" style="137" customWidth="1"/>
    <col min="3588" max="3588" width="17" style="137" customWidth="1"/>
    <col min="3589" max="3833" width="9.625" style="137"/>
    <col min="3834" max="3834" width="4.625" style="137" customWidth="1"/>
    <col min="3835" max="3835" width="1.875" style="137" customWidth="1"/>
    <col min="3836" max="3836" width="30.625" style="137" customWidth="1"/>
    <col min="3837" max="3837" width="28.625" style="137" customWidth="1"/>
    <col min="3838" max="3838" width="8.125" style="137" customWidth="1"/>
    <col min="3839" max="3839" width="7.5" style="137" customWidth="1"/>
    <col min="3840" max="3841" width="14.875" style="137" customWidth="1"/>
    <col min="3842" max="3842" width="6.625" style="137" customWidth="1"/>
    <col min="3843" max="3843" width="13.25" style="137" customWidth="1"/>
    <col min="3844" max="3844" width="17" style="137" customWidth="1"/>
    <col min="3845" max="4089" width="9.625" style="137"/>
    <col min="4090" max="4090" width="4.625" style="137" customWidth="1"/>
    <col min="4091" max="4091" width="1.875" style="137" customWidth="1"/>
    <col min="4092" max="4092" width="30.625" style="137" customWidth="1"/>
    <col min="4093" max="4093" width="28.625" style="137" customWidth="1"/>
    <col min="4094" max="4094" width="8.125" style="137" customWidth="1"/>
    <col min="4095" max="4095" width="7.5" style="137" customWidth="1"/>
    <col min="4096" max="4097" width="14.875" style="137" customWidth="1"/>
    <col min="4098" max="4098" width="6.625" style="137" customWidth="1"/>
    <col min="4099" max="4099" width="13.25" style="137" customWidth="1"/>
    <col min="4100" max="4100" width="17" style="137" customWidth="1"/>
    <col min="4101" max="4345" width="9.625" style="137"/>
    <col min="4346" max="4346" width="4.625" style="137" customWidth="1"/>
    <col min="4347" max="4347" width="1.875" style="137" customWidth="1"/>
    <col min="4348" max="4348" width="30.625" style="137" customWidth="1"/>
    <col min="4349" max="4349" width="28.625" style="137" customWidth="1"/>
    <col min="4350" max="4350" width="8.125" style="137" customWidth="1"/>
    <col min="4351" max="4351" width="7.5" style="137" customWidth="1"/>
    <col min="4352" max="4353" width="14.875" style="137" customWidth="1"/>
    <col min="4354" max="4354" width="6.625" style="137" customWidth="1"/>
    <col min="4355" max="4355" width="13.25" style="137" customWidth="1"/>
    <col min="4356" max="4356" width="17" style="137" customWidth="1"/>
    <col min="4357" max="4601" width="9.625" style="137"/>
    <col min="4602" max="4602" width="4.625" style="137" customWidth="1"/>
    <col min="4603" max="4603" width="1.875" style="137" customWidth="1"/>
    <col min="4604" max="4604" width="30.625" style="137" customWidth="1"/>
    <col min="4605" max="4605" width="28.625" style="137" customWidth="1"/>
    <col min="4606" max="4606" width="8.125" style="137" customWidth="1"/>
    <col min="4607" max="4607" width="7.5" style="137" customWidth="1"/>
    <col min="4608" max="4609" width="14.875" style="137" customWidth="1"/>
    <col min="4610" max="4610" width="6.625" style="137" customWidth="1"/>
    <col min="4611" max="4611" width="13.25" style="137" customWidth="1"/>
    <col min="4612" max="4612" width="17" style="137" customWidth="1"/>
    <col min="4613" max="4857" width="9.625" style="137"/>
    <col min="4858" max="4858" width="4.625" style="137" customWidth="1"/>
    <col min="4859" max="4859" width="1.875" style="137" customWidth="1"/>
    <col min="4860" max="4860" width="30.625" style="137" customWidth="1"/>
    <col min="4861" max="4861" width="28.625" style="137" customWidth="1"/>
    <col min="4862" max="4862" width="8.125" style="137" customWidth="1"/>
    <col min="4863" max="4863" width="7.5" style="137" customWidth="1"/>
    <col min="4864" max="4865" width="14.875" style="137" customWidth="1"/>
    <col min="4866" max="4866" width="6.625" style="137" customWidth="1"/>
    <col min="4867" max="4867" width="13.25" style="137" customWidth="1"/>
    <col min="4868" max="4868" width="17" style="137" customWidth="1"/>
    <col min="4869" max="5113" width="9.625" style="137"/>
    <col min="5114" max="5114" width="4.625" style="137" customWidth="1"/>
    <col min="5115" max="5115" width="1.875" style="137" customWidth="1"/>
    <col min="5116" max="5116" width="30.625" style="137" customWidth="1"/>
    <col min="5117" max="5117" width="28.625" style="137" customWidth="1"/>
    <col min="5118" max="5118" width="8.125" style="137" customWidth="1"/>
    <col min="5119" max="5119" width="7.5" style="137" customWidth="1"/>
    <col min="5120" max="5121" width="14.875" style="137" customWidth="1"/>
    <col min="5122" max="5122" width="6.625" style="137" customWidth="1"/>
    <col min="5123" max="5123" width="13.25" style="137" customWidth="1"/>
    <col min="5124" max="5124" width="17" style="137" customWidth="1"/>
    <col min="5125" max="5369" width="9.625" style="137"/>
    <col min="5370" max="5370" width="4.625" style="137" customWidth="1"/>
    <col min="5371" max="5371" width="1.875" style="137" customWidth="1"/>
    <col min="5372" max="5372" width="30.625" style="137" customWidth="1"/>
    <col min="5373" max="5373" width="28.625" style="137" customWidth="1"/>
    <col min="5374" max="5374" width="8.125" style="137" customWidth="1"/>
    <col min="5375" max="5375" width="7.5" style="137" customWidth="1"/>
    <col min="5376" max="5377" width="14.875" style="137" customWidth="1"/>
    <col min="5378" max="5378" width="6.625" style="137" customWidth="1"/>
    <col min="5379" max="5379" width="13.25" style="137" customWidth="1"/>
    <col min="5380" max="5380" width="17" style="137" customWidth="1"/>
    <col min="5381" max="5625" width="9.625" style="137"/>
    <col min="5626" max="5626" width="4.625" style="137" customWidth="1"/>
    <col min="5627" max="5627" width="1.875" style="137" customWidth="1"/>
    <col min="5628" max="5628" width="30.625" style="137" customWidth="1"/>
    <col min="5629" max="5629" width="28.625" style="137" customWidth="1"/>
    <col min="5630" max="5630" width="8.125" style="137" customWidth="1"/>
    <col min="5631" max="5631" width="7.5" style="137" customWidth="1"/>
    <col min="5632" max="5633" width="14.875" style="137" customWidth="1"/>
    <col min="5634" max="5634" width="6.625" style="137" customWidth="1"/>
    <col min="5635" max="5635" width="13.25" style="137" customWidth="1"/>
    <col min="5636" max="5636" width="17" style="137" customWidth="1"/>
    <col min="5637" max="5881" width="9.625" style="137"/>
    <col min="5882" max="5882" width="4.625" style="137" customWidth="1"/>
    <col min="5883" max="5883" width="1.875" style="137" customWidth="1"/>
    <col min="5884" max="5884" width="30.625" style="137" customWidth="1"/>
    <col min="5885" max="5885" width="28.625" style="137" customWidth="1"/>
    <col min="5886" max="5886" width="8.125" style="137" customWidth="1"/>
    <col min="5887" max="5887" width="7.5" style="137" customWidth="1"/>
    <col min="5888" max="5889" width="14.875" style="137" customWidth="1"/>
    <col min="5890" max="5890" width="6.625" style="137" customWidth="1"/>
    <col min="5891" max="5891" width="13.25" style="137" customWidth="1"/>
    <col min="5892" max="5892" width="17" style="137" customWidth="1"/>
    <col min="5893" max="6137" width="9.625" style="137"/>
    <col min="6138" max="6138" width="4.625" style="137" customWidth="1"/>
    <col min="6139" max="6139" width="1.875" style="137" customWidth="1"/>
    <col min="6140" max="6140" width="30.625" style="137" customWidth="1"/>
    <col min="6141" max="6141" width="28.625" style="137" customWidth="1"/>
    <col min="6142" max="6142" width="8.125" style="137" customWidth="1"/>
    <col min="6143" max="6143" width="7.5" style="137" customWidth="1"/>
    <col min="6144" max="6145" width="14.875" style="137" customWidth="1"/>
    <col min="6146" max="6146" width="6.625" style="137" customWidth="1"/>
    <col min="6147" max="6147" width="13.25" style="137" customWidth="1"/>
    <col min="6148" max="6148" width="17" style="137" customWidth="1"/>
    <col min="6149" max="6393" width="9.625" style="137"/>
    <col min="6394" max="6394" width="4.625" style="137" customWidth="1"/>
    <col min="6395" max="6395" width="1.875" style="137" customWidth="1"/>
    <col min="6396" max="6396" width="30.625" style="137" customWidth="1"/>
    <col min="6397" max="6397" width="28.625" style="137" customWidth="1"/>
    <col min="6398" max="6398" width="8.125" style="137" customWidth="1"/>
    <col min="6399" max="6399" width="7.5" style="137" customWidth="1"/>
    <col min="6400" max="6401" width="14.875" style="137" customWidth="1"/>
    <col min="6402" max="6402" width="6.625" style="137" customWidth="1"/>
    <col min="6403" max="6403" width="13.25" style="137" customWidth="1"/>
    <col min="6404" max="6404" width="17" style="137" customWidth="1"/>
    <col min="6405" max="6649" width="9.625" style="137"/>
    <col min="6650" max="6650" width="4.625" style="137" customWidth="1"/>
    <col min="6651" max="6651" width="1.875" style="137" customWidth="1"/>
    <col min="6652" max="6652" width="30.625" style="137" customWidth="1"/>
    <col min="6653" max="6653" width="28.625" style="137" customWidth="1"/>
    <col min="6654" max="6654" width="8.125" style="137" customWidth="1"/>
    <col min="6655" max="6655" width="7.5" style="137" customWidth="1"/>
    <col min="6656" max="6657" width="14.875" style="137" customWidth="1"/>
    <col min="6658" max="6658" width="6.625" style="137" customWidth="1"/>
    <col min="6659" max="6659" width="13.25" style="137" customWidth="1"/>
    <col min="6660" max="6660" width="17" style="137" customWidth="1"/>
    <col min="6661" max="6905" width="9.625" style="137"/>
    <col min="6906" max="6906" width="4.625" style="137" customWidth="1"/>
    <col min="6907" max="6907" width="1.875" style="137" customWidth="1"/>
    <col min="6908" max="6908" width="30.625" style="137" customWidth="1"/>
    <col min="6909" max="6909" width="28.625" style="137" customWidth="1"/>
    <col min="6910" max="6910" width="8.125" style="137" customWidth="1"/>
    <col min="6911" max="6911" width="7.5" style="137" customWidth="1"/>
    <col min="6912" max="6913" width="14.875" style="137" customWidth="1"/>
    <col min="6914" max="6914" width="6.625" style="137" customWidth="1"/>
    <col min="6915" max="6915" width="13.25" style="137" customWidth="1"/>
    <col min="6916" max="6916" width="17" style="137" customWidth="1"/>
    <col min="6917" max="7161" width="9.625" style="137"/>
    <col min="7162" max="7162" width="4.625" style="137" customWidth="1"/>
    <col min="7163" max="7163" width="1.875" style="137" customWidth="1"/>
    <col min="7164" max="7164" width="30.625" style="137" customWidth="1"/>
    <col min="7165" max="7165" width="28.625" style="137" customWidth="1"/>
    <col min="7166" max="7166" width="8.125" style="137" customWidth="1"/>
    <col min="7167" max="7167" width="7.5" style="137" customWidth="1"/>
    <col min="7168" max="7169" width="14.875" style="137" customWidth="1"/>
    <col min="7170" max="7170" width="6.625" style="137" customWidth="1"/>
    <col min="7171" max="7171" width="13.25" style="137" customWidth="1"/>
    <col min="7172" max="7172" width="17" style="137" customWidth="1"/>
    <col min="7173" max="7417" width="9.625" style="137"/>
    <col min="7418" max="7418" width="4.625" style="137" customWidth="1"/>
    <col min="7419" max="7419" width="1.875" style="137" customWidth="1"/>
    <col min="7420" max="7420" width="30.625" style="137" customWidth="1"/>
    <col min="7421" max="7421" width="28.625" style="137" customWidth="1"/>
    <col min="7422" max="7422" width="8.125" style="137" customWidth="1"/>
    <col min="7423" max="7423" width="7.5" style="137" customWidth="1"/>
    <col min="7424" max="7425" width="14.875" style="137" customWidth="1"/>
    <col min="7426" max="7426" width="6.625" style="137" customWidth="1"/>
    <col min="7427" max="7427" width="13.25" style="137" customWidth="1"/>
    <col min="7428" max="7428" width="17" style="137" customWidth="1"/>
    <col min="7429" max="7673" width="9.625" style="137"/>
    <col min="7674" max="7674" width="4.625" style="137" customWidth="1"/>
    <col min="7675" max="7675" width="1.875" style="137" customWidth="1"/>
    <col min="7676" max="7676" width="30.625" style="137" customWidth="1"/>
    <col min="7677" max="7677" width="28.625" style="137" customWidth="1"/>
    <col min="7678" max="7678" width="8.125" style="137" customWidth="1"/>
    <col min="7679" max="7679" width="7.5" style="137" customWidth="1"/>
    <col min="7680" max="7681" width="14.875" style="137" customWidth="1"/>
    <col min="7682" max="7682" width="6.625" style="137" customWidth="1"/>
    <col min="7683" max="7683" width="13.25" style="137" customWidth="1"/>
    <col min="7684" max="7684" width="17" style="137" customWidth="1"/>
    <col min="7685" max="7929" width="9.625" style="137"/>
    <col min="7930" max="7930" width="4.625" style="137" customWidth="1"/>
    <col min="7931" max="7931" width="1.875" style="137" customWidth="1"/>
    <col min="7932" max="7932" width="30.625" style="137" customWidth="1"/>
    <col min="7933" max="7933" width="28.625" style="137" customWidth="1"/>
    <col min="7934" max="7934" width="8.125" style="137" customWidth="1"/>
    <col min="7935" max="7935" width="7.5" style="137" customWidth="1"/>
    <col min="7936" max="7937" width="14.875" style="137" customWidth="1"/>
    <col min="7938" max="7938" width="6.625" style="137" customWidth="1"/>
    <col min="7939" max="7939" width="13.25" style="137" customWidth="1"/>
    <col min="7940" max="7940" width="17" style="137" customWidth="1"/>
    <col min="7941" max="8185" width="9.625" style="137"/>
    <col min="8186" max="8186" width="4.625" style="137" customWidth="1"/>
    <col min="8187" max="8187" width="1.875" style="137" customWidth="1"/>
    <col min="8188" max="8188" width="30.625" style="137" customWidth="1"/>
    <col min="8189" max="8189" width="28.625" style="137" customWidth="1"/>
    <col min="8190" max="8190" width="8.125" style="137" customWidth="1"/>
    <col min="8191" max="8191" width="7.5" style="137" customWidth="1"/>
    <col min="8192" max="8193" width="14.875" style="137" customWidth="1"/>
    <col min="8194" max="8194" width="6.625" style="137" customWidth="1"/>
    <col min="8195" max="8195" width="13.25" style="137" customWidth="1"/>
    <col min="8196" max="8196" width="17" style="137" customWidth="1"/>
    <col min="8197" max="8441" width="9.625" style="137"/>
    <col min="8442" max="8442" width="4.625" style="137" customWidth="1"/>
    <col min="8443" max="8443" width="1.875" style="137" customWidth="1"/>
    <col min="8444" max="8444" width="30.625" style="137" customWidth="1"/>
    <col min="8445" max="8445" width="28.625" style="137" customWidth="1"/>
    <col min="8446" max="8446" width="8.125" style="137" customWidth="1"/>
    <col min="8447" max="8447" width="7.5" style="137" customWidth="1"/>
    <col min="8448" max="8449" width="14.875" style="137" customWidth="1"/>
    <col min="8450" max="8450" width="6.625" style="137" customWidth="1"/>
    <col min="8451" max="8451" width="13.25" style="137" customWidth="1"/>
    <col min="8452" max="8452" width="17" style="137" customWidth="1"/>
    <col min="8453" max="8697" width="9.625" style="137"/>
    <col min="8698" max="8698" width="4.625" style="137" customWidth="1"/>
    <col min="8699" max="8699" width="1.875" style="137" customWidth="1"/>
    <col min="8700" max="8700" width="30.625" style="137" customWidth="1"/>
    <col min="8701" max="8701" width="28.625" style="137" customWidth="1"/>
    <col min="8702" max="8702" width="8.125" style="137" customWidth="1"/>
    <col min="8703" max="8703" width="7.5" style="137" customWidth="1"/>
    <col min="8704" max="8705" width="14.875" style="137" customWidth="1"/>
    <col min="8706" max="8706" width="6.625" style="137" customWidth="1"/>
    <col min="8707" max="8707" width="13.25" style="137" customWidth="1"/>
    <col min="8708" max="8708" width="17" style="137" customWidth="1"/>
    <col min="8709" max="8953" width="9.625" style="137"/>
    <col min="8954" max="8954" width="4.625" style="137" customWidth="1"/>
    <col min="8955" max="8955" width="1.875" style="137" customWidth="1"/>
    <col min="8956" max="8956" width="30.625" style="137" customWidth="1"/>
    <col min="8957" max="8957" width="28.625" style="137" customWidth="1"/>
    <col min="8958" max="8958" width="8.125" style="137" customWidth="1"/>
    <col min="8959" max="8959" width="7.5" style="137" customWidth="1"/>
    <col min="8960" max="8961" width="14.875" style="137" customWidth="1"/>
    <col min="8962" max="8962" width="6.625" style="137" customWidth="1"/>
    <col min="8963" max="8963" width="13.25" style="137" customWidth="1"/>
    <col min="8964" max="8964" width="17" style="137" customWidth="1"/>
    <col min="8965" max="9209" width="9.625" style="137"/>
    <col min="9210" max="9210" width="4.625" style="137" customWidth="1"/>
    <col min="9211" max="9211" width="1.875" style="137" customWidth="1"/>
    <col min="9212" max="9212" width="30.625" style="137" customWidth="1"/>
    <col min="9213" max="9213" width="28.625" style="137" customWidth="1"/>
    <col min="9214" max="9214" width="8.125" style="137" customWidth="1"/>
    <col min="9215" max="9215" width="7.5" style="137" customWidth="1"/>
    <col min="9216" max="9217" width="14.875" style="137" customWidth="1"/>
    <col min="9218" max="9218" width="6.625" style="137" customWidth="1"/>
    <col min="9219" max="9219" width="13.25" style="137" customWidth="1"/>
    <col min="9220" max="9220" width="17" style="137" customWidth="1"/>
    <col min="9221" max="9465" width="9.625" style="137"/>
    <col min="9466" max="9466" width="4.625" style="137" customWidth="1"/>
    <col min="9467" max="9467" width="1.875" style="137" customWidth="1"/>
    <col min="9468" max="9468" width="30.625" style="137" customWidth="1"/>
    <col min="9469" max="9469" width="28.625" style="137" customWidth="1"/>
    <col min="9470" max="9470" width="8.125" style="137" customWidth="1"/>
    <col min="9471" max="9471" width="7.5" style="137" customWidth="1"/>
    <col min="9472" max="9473" width="14.875" style="137" customWidth="1"/>
    <col min="9474" max="9474" width="6.625" style="137" customWidth="1"/>
    <col min="9475" max="9475" width="13.25" style="137" customWidth="1"/>
    <col min="9476" max="9476" width="17" style="137" customWidth="1"/>
    <col min="9477" max="9721" width="9.625" style="137"/>
    <col min="9722" max="9722" width="4.625" style="137" customWidth="1"/>
    <col min="9723" max="9723" width="1.875" style="137" customWidth="1"/>
    <col min="9724" max="9724" width="30.625" style="137" customWidth="1"/>
    <col min="9725" max="9725" width="28.625" style="137" customWidth="1"/>
    <col min="9726" max="9726" width="8.125" style="137" customWidth="1"/>
    <col min="9727" max="9727" width="7.5" style="137" customWidth="1"/>
    <col min="9728" max="9729" width="14.875" style="137" customWidth="1"/>
    <col min="9730" max="9730" width="6.625" style="137" customWidth="1"/>
    <col min="9731" max="9731" width="13.25" style="137" customWidth="1"/>
    <col min="9732" max="9732" width="17" style="137" customWidth="1"/>
    <col min="9733" max="9977" width="9.625" style="137"/>
    <col min="9978" max="9978" width="4.625" style="137" customWidth="1"/>
    <col min="9979" max="9979" width="1.875" style="137" customWidth="1"/>
    <col min="9980" max="9980" width="30.625" style="137" customWidth="1"/>
    <col min="9981" max="9981" width="28.625" style="137" customWidth="1"/>
    <col min="9982" max="9982" width="8.125" style="137" customWidth="1"/>
    <col min="9983" max="9983" width="7.5" style="137" customWidth="1"/>
    <col min="9984" max="9985" width="14.875" style="137" customWidth="1"/>
    <col min="9986" max="9986" width="6.625" style="137" customWidth="1"/>
    <col min="9987" max="9987" width="13.25" style="137" customWidth="1"/>
    <col min="9988" max="9988" width="17" style="137" customWidth="1"/>
    <col min="9989" max="10233" width="9.625" style="137"/>
    <col min="10234" max="10234" width="4.625" style="137" customWidth="1"/>
    <col min="10235" max="10235" width="1.875" style="137" customWidth="1"/>
    <col min="10236" max="10236" width="30.625" style="137" customWidth="1"/>
    <col min="10237" max="10237" width="28.625" style="137" customWidth="1"/>
    <col min="10238" max="10238" width="8.125" style="137" customWidth="1"/>
    <col min="10239" max="10239" width="7.5" style="137" customWidth="1"/>
    <col min="10240" max="10241" width="14.875" style="137" customWidth="1"/>
    <col min="10242" max="10242" width="6.625" style="137" customWidth="1"/>
    <col min="10243" max="10243" width="13.25" style="137" customWidth="1"/>
    <col min="10244" max="10244" width="17" style="137" customWidth="1"/>
    <col min="10245" max="10489" width="9.625" style="137"/>
    <col min="10490" max="10490" width="4.625" style="137" customWidth="1"/>
    <col min="10491" max="10491" width="1.875" style="137" customWidth="1"/>
    <col min="10492" max="10492" width="30.625" style="137" customWidth="1"/>
    <col min="10493" max="10493" width="28.625" style="137" customWidth="1"/>
    <col min="10494" max="10494" width="8.125" style="137" customWidth="1"/>
    <col min="10495" max="10495" width="7.5" style="137" customWidth="1"/>
    <col min="10496" max="10497" width="14.875" style="137" customWidth="1"/>
    <col min="10498" max="10498" width="6.625" style="137" customWidth="1"/>
    <col min="10499" max="10499" width="13.25" style="137" customWidth="1"/>
    <col min="10500" max="10500" width="17" style="137" customWidth="1"/>
    <col min="10501" max="10745" width="9.625" style="137"/>
    <col min="10746" max="10746" width="4.625" style="137" customWidth="1"/>
    <col min="10747" max="10747" width="1.875" style="137" customWidth="1"/>
    <col min="10748" max="10748" width="30.625" style="137" customWidth="1"/>
    <col min="10749" max="10749" width="28.625" style="137" customWidth="1"/>
    <col min="10750" max="10750" width="8.125" style="137" customWidth="1"/>
    <col min="10751" max="10751" width="7.5" style="137" customWidth="1"/>
    <col min="10752" max="10753" width="14.875" style="137" customWidth="1"/>
    <col min="10754" max="10754" width="6.625" style="137" customWidth="1"/>
    <col min="10755" max="10755" width="13.25" style="137" customWidth="1"/>
    <col min="10756" max="10756" width="17" style="137" customWidth="1"/>
    <col min="10757" max="11001" width="9.625" style="137"/>
    <col min="11002" max="11002" width="4.625" style="137" customWidth="1"/>
    <col min="11003" max="11003" width="1.875" style="137" customWidth="1"/>
    <col min="11004" max="11004" width="30.625" style="137" customWidth="1"/>
    <col min="11005" max="11005" width="28.625" style="137" customWidth="1"/>
    <col min="11006" max="11006" width="8.125" style="137" customWidth="1"/>
    <col min="11007" max="11007" width="7.5" style="137" customWidth="1"/>
    <col min="11008" max="11009" width="14.875" style="137" customWidth="1"/>
    <col min="11010" max="11010" width="6.625" style="137" customWidth="1"/>
    <col min="11011" max="11011" width="13.25" style="137" customWidth="1"/>
    <col min="11012" max="11012" width="17" style="137" customWidth="1"/>
    <col min="11013" max="11257" width="9.625" style="137"/>
    <col min="11258" max="11258" width="4.625" style="137" customWidth="1"/>
    <col min="11259" max="11259" width="1.875" style="137" customWidth="1"/>
    <col min="11260" max="11260" width="30.625" style="137" customWidth="1"/>
    <col min="11261" max="11261" width="28.625" style="137" customWidth="1"/>
    <col min="11262" max="11262" width="8.125" style="137" customWidth="1"/>
    <col min="11263" max="11263" width="7.5" style="137" customWidth="1"/>
    <col min="11264" max="11265" width="14.875" style="137" customWidth="1"/>
    <col min="11266" max="11266" width="6.625" style="137" customWidth="1"/>
    <col min="11267" max="11267" width="13.25" style="137" customWidth="1"/>
    <col min="11268" max="11268" width="17" style="137" customWidth="1"/>
    <col min="11269" max="11513" width="9.625" style="137"/>
    <col min="11514" max="11514" width="4.625" style="137" customWidth="1"/>
    <col min="11515" max="11515" width="1.875" style="137" customWidth="1"/>
    <col min="11516" max="11516" width="30.625" style="137" customWidth="1"/>
    <col min="11517" max="11517" width="28.625" style="137" customWidth="1"/>
    <col min="11518" max="11518" width="8.125" style="137" customWidth="1"/>
    <col min="11519" max="11519" width="7.5" style="137" customWidth="1"/>
    <col min="11520" max="11521" width="14.875" style="137" customWidth="1"/>
    <col min="11522" max="11522" width="6.625" style="137" customWidth="1"/>
    <col min="11523" max="11523" width="13.25" style="137" customWidth="1"/>
    <col min="11524" max="11524" width="17" style="137" customWidth="1"/>
    <col min="11525" max="11769" width="9.625" style="137"/>
    <col min="11770" max="11770" width="4.625" style="137" customWidth="1"/>
    <col min="11771" max="11771" width="1.875" style="137" customWidth="1"/>
    <col min="11772" max="11772" width="30.625" style="137" customWidth="1"/>
    <col min="11773" max="11773" width="28.625" style="137" customWidth="1"/>
    <col min="11774" max="11774" width="8.125" style="137" customWidth="1"/>
    <col min="11775" max="11775" width="7.5" style="137" customWidth="1"/>
    <col min="11776" max="11777" width="14.875" style="137" customWidth="1"/>
    <col min="11778" max="11778" width="6.625" style="137" customWidth="1"/>
    <col min="11779" max="11779" width="13.25" style="137" customWidth="1"/>
    <col min="11780" max="11780" width="17" style="137" customWidth="1"/>
    <col min="11781" max="12025" width="9.625" style="137"/>
    <col min="12026" max="12026" width="4.625" style="137" customWidth="1"/>
    <col min="12027" max="12027" width="1.875" style="137" customWidth="1"/>
    <col min="12028" max="12028" width="30.625" style="137" customWidth="1"/>
    <col min="12029" max="12029" width="28.625" style="137" customWidth="1"/>
    <col min="12030" max="12030" width="8.125" style="137" customWidth="1"/>
    <col min="12031" max="12031" width="7.5" style="137" customWidth="1"/>
    <col min="12032" max="12033" width="14.875" style="137" customWidth="1"/>
    <col min="12034" max="12034" width="6.625" style="137" customWidth="1"/>
    <col min="12035" max="12035" width="13.25" style="137" customWidth="1"/>
    <col min="12036" max="12036" width="17" style="137" customWidth="1"/>
    <col min="12037" max="12281" width="9.625" style="137"/>
    <col min="12282" max="12282" width="4.625" style="137" customWidth="1"/>
    <col min="12283" max="12283" width="1.875" style="137" customWidth="1"/>
    <col min="12284" max="12284" width="30.625" style="137" customWidth="1"/>
    <col min="12285" max="12285" width="28.625" style="137" customWidth="1"/>
    <col min="12286" max="12286" width="8.125" style="137" customWidth="1"/>
    <col min="12287" max="12287" width="7.5" style="137" customWidth="1"/>
    <col min="12288" max="12289" width="14.875" style="137" customWidth="1"/>
    <col min="12290" max="12290" width="6.625" style="137" customWidth="1"/>
    <col min="12291" max="12291" width="13.25" style="137" customWidth="1"/>
    <col min="12292" max="12292" width="17" style="137" customWidth="1"/>
    <col min="12293" max="12537" width="9.625" style="137"/>
    <col min="12538" max="12538" width="4.625" style="137" customWidth="1"/>
    <col min="12539" max="12539" width="1.875" style="137" customWidth="1"/>
    <col min="12540" max="12540" width="30.625" style="137" customWidth="1"/>
    <col min="12541" max="12541" width="28.625" style="137" customWidth="1"/>
    <col min="12542" max="12542" width="8.125" style="137" customWidth="1"/>
    <col min="12543" max="12543" width="7.5" style="137" customWidth="1"/>
    <col min="12544" max="12545" width="14.875" style="137" customWidth="1"/>
    <col min="12546" max="12546" width="6.625" style="137" customWidth="1"/>
    <col min="12547" max="12547" width="13.25" style="137" customWidth="1"/>
    <col min="12548" max="12548" width="17" style="137" customWidth="1"/>
    <col min="12549" max="12793" width="9.625" style="137"/>
    <col min="12794" max="12794" width="4.625" style="137" customWidth="1"/>
    <col min="12795" max="12795" width="1.875" style="137" customWidth="1"/>
    <col min="12796" max="12796" width="30.625" style="137" customWidth="1"/>
    <col min="12797" max="12797" width="28.625" style="137" customWidth="1"/>
    <col min="12798" max="12798" width="8.125" style="137" customWidth="1"/>
    <col min="12799" max="12799" width="7.5" style="137" customWidth="1"/>
    <col min="12800" max="12801" width="14.875" style="137" customWidth="1"/>
    <col min="12802" max="12802" width="6.625" style="137" customWidth="1"/>
    <col min="12803" max="12803" width="13.25" style="137" customWidth="1"/>
    <col min="12804" max="12804" width="17" style="137" customWidth="1"/>
    <col min="12805" max="13049" width="9.625" style="137"/>
    <col min="13050" max="13050" width="4.625" style="137" customWidth="1"/>
    <col min="13051" max="13051" width="1.875" style="137" customWidth="1"/>
    <col min="13052" max="13052" width="30.625" style="137" customWidth="1"/>
    <col min="13053" max="13053" width="28.625" style="137" customWidth="1"/>
    <col min="13054" max="13054" width="8.125" style="137" customWidth="1"/>
    <col min="13055" max="13055" width="7.5" style="137" customWidth="1"/>
    <col min="13056" max="13057" width="14.875" style="137" customWidth="1"/>
    <col min="13058" max="13058" width="6.625" style="137" customWidth="1"/>
    <col min="13059" max="13059" width="13.25" style="137" customWidth="1"/>
    <col min="13060" max="13060" width="17" style="137" customWidth="1"/>
    <col min="13061" max="13305" width="9.625" style="137"/>
    <col min="13306" max="13306" width="4.625" style="137" customWidth="1"/>
    <col min="13307" max="13307" width="1.875" style="137" customWidth="1"/>
    <col min="13308" max="13308" width="30.625" style="137" customWidth="1"/>
    <col min="13309" max="13309" width="28.625" style="137" customWidth="1"/>
    <col min="13310" max="13310" width="8.125" style="137" customWidth="1"/>
    <col min="13311" max="13311" width="7.5" style="137" customWidth="1"/>
    <col min="13312" max="13313" width="14.875" style="137" customWidth="1"/>
    <col min="13314" max="13314" width="6.625" style="137" customWidth="1"/>
    <col min="13315" max="13315" width="13.25" style="137" customWidth="1"/>
    <col min="13316" max="13316" width="17" style="137" customWidth="1"/>
    <col min="13317" max="13561" width="9.625" style="137"/>
    <col min="13562" max="13562" width="4.625" style="137" customWidth="1"/>
    <col min="13563" max="13563" width="1.875" style="137" customWidth="1"/>
    <col min="13564" max="13564" width="30.625" style="137" customWidth="1"/>
    <col min="13565" max="13565" width="28.625" style="137" customWidth="1"/>
    <col min="13566" max="13566" width="8.125" style="137" customWidth="1"/>
    <col min="13567" max="13567" width="7.5" style="137" customWidth="1"/>
    <col min="13568" max="13569" width="14.875" style="137" customWidth="1"/>
    <col min="13570" max="13570" width="6.625" style="137" customWidth="1"/>
    <col min="13571" max="13571" width="13.25" style="137" customWidth="1"/>
    <col min="13572" max="13572" width="17" style="137" customWidth="1"/>
    <col min="13573" max="13817" width="9.625" style="137"/>
    <col min="13818" max="13818" width="4.625" style="137" customWidth="1"/>
    <col min="13819" max="13819" width="1.875" style="137" customWidth="1"/>
    <col min="13820" max="13820" width="30.625" style="137" customWidth="1"/>
    <col min="13821" max="13821" width="28.625" style="137" customWidth="1"/>
    <col min="13822" max="13822" width="8.125" style="137" customWidth="1"/>
    <col min="13823" max="13823" width="7.5" style="137" customWidth="1"/>
    <col min="13824" max="13825" width="14.875" style="137" customWidth="1"/>
    <col min="13826" max="13826" width="6.625" style="137" customWidth="1"/>
    <col min="13827" max="13827" width="13.25" style="137" customWidth="1"/>
    <col min="13828" max="13828" width="17" style="137" customWidth="1"/>
    <col min="13829" max="14073" width="9.625" style="137"/>
    <col min="14074" max="14074" width="4.625" style="137" customWidth="1"/>
    <col min="14075" max="14075" width="1.875" style="137" customWidth="1"/>
    <col min="14076" max="14076" width="30.625" style="137" customWidth="1"/>
    <col min="14077" max="14077" width="28.625" style="137" customWidth="1"/>
    <col min="14078" max="14078" width="8.125" style="137" customWidth="1"/>
    <col min="14079" max="14079" width="7.5" style="137" customWidth="1"/>
    <col min="14080" max="14081" width="14.875" style="137" customWidth="1"/>
    <col min="14082" max="14082" width="6.625" style="137" customWidth="1"/>
    <col min="14083" max="14083" width="13.25" style="137" customWidth="1"/>
    <col min="14084" max="14084" width="17" style="137" customWidth="1"/>
    <col min="14085" max="14329" width="9.625" style="137"/>
    <col min="14330" max="14330" width="4.625" style="137" customWidth="1"/>
    <col min="14331" max="14331" width="1.875" style="137" customWidth="1"/>
    <col min="14332" max="14332" width="30.625" style="137" customWidth="1"/>
    <col min="14333" max="14333" width="28.625" style="137" customWidth="1"/>
    <col min="14334" max="14334" width="8.125" style="137" customWidth="1"/>
    <col min="14335" max="14335" width="7.5" style="137" customWidth="1"/>
    <col min="14336" max="14337" width="14.875" style="137" customWidth="1"/>
    <col min="14338" max="14338" width="6.625" style="137" customWidth="1"/>
    <col min="14339" max="14339" width="13.25" style="137" customWidth="1"/>
    <col min="14340" max="14340" width="17" style="137" customWidth="1"/>
    <col min="14341" max="14585" width="9.625" style="137"/>
    <col min="14586" max="14586" width="4.625" style="137" customWidth="1"/>
    <col min="14587" max="14587" width="1.875" style="137" customWidth="1"/>
    <col min="14588" max="14588" width="30.625" style="137" customWidth="1"/>
    <col min="14589" max="14589" width="28.625" style="137" customWidth="1"/>
    <col min="14590" max="14590" width="8.125" style="137" customWidth="1"/>
    <col min="14591" max="14591" width="7.5" style="137" customWidth="1"/>
    <col min="14592" max="14593" width="14.875" style="137" customWidth="1"/>
    <col min="14594" max="14594" width="6.625" style="137" customWidth="1"/>
    <col min="14595" max="14595" width="13.25" style="137" customWidth="1"/>
    <col min="14596" max="14596" width="17" style="137" customWidth="1"/>
    <col min="14597" max="14841" width="9.625" style="137"/>
    <col min="14842" max="14842" width="4.625" style="137" customWidth="1"/>
    <col min="14843" max="14843" width="1.875" style="137" customWidth="1"/>
    <col min="14844" max="14844" width="30.625" style="137" customWidth="1"/>
    <col min="14845" max="14845" width="28.625" style="137" customWidth="1"/>
    <col min="14846" max="14846" width="8.125" style="137" customWidth="1"/>
    <col min="14847" max="14847" width="7.5" style="137" customWidth="1"/>
    <col min="14848" max="14849" width="14.875" style="137" customWidth="1"/>
    <col min="14850" max="14850" width="6.625" style="137" customWidth="1"/>
    <col min="14851" max="14851" width="13.25" style="137" customWidth="1"/>
    <col min="14852" max="14852" width="17" style="137" customWidth="1"/>
    <col min="14853" max="15097" width="9.625" style="137"/>
    <col min="15098" max="15098" width="4.625" style="137" customWidth="1"/>
    <col min="15099" max="15099" width="1.875" style="137" customWidth="1"/>
    <col min="15100" max="15100" width="30.625" style="137" customWidth="1"/>
    <col min="15101" max="15101" width="28.625" style="137" customWidth="1"/>
    <col min="15102" max="15102" width="8.125" style="137" customWidth="1"/>
    <col min="15103" max="15103" width="7.5" style="137" customWidth="1"/>
    <col min="15104" max="15105" width="14.875" style="137" customWidth="1"/>
    <col min="15106" max="15106" width="6.625" style="137" customWidth="1"/>
    <col min="15107" max="15107" width="13.25" style="137" customWidth="1"/>
    <col min="15108" max="15108" width="17" style="137" customWidth="1"/>
    <col min="15109" max="15353" width="9.625" style="137"/>
    <col min="15354" max="15354" width="4.625" style="137" customWidth="1"/>
    <col min="15355" max="15355" width="1.875" style="137" customWidth="1"/>
    <col min="15356" max="15356" width="30.625" style="137" customWidth="1"/>
    <col min="15357" max="15357" width="28.625" style="137" customWidth="1"/>
    <col min="15358" max="15358" width="8.125" style="137" customWidth="1"/>
    <col min="15359" max="15359" width="7.5" style="137" customWidth="1"/>
    <col min="15360" max="15361" width="14.875" style="137" customWidth="1"/>
    <col min="15362" max="15362" width="6.625" style="137" customWidth="1"/>
    <col min="15363" max="15363" width="13.25" style="137" customWidth="1"/>
    <col min="15364" max="15364" width="17" style="137" customWidth="1"/>
    <col min="15365" max="15609" width="9.625" style="137"/>
    <col min="15610" max="15610" width="4.625" style="137" customWidth="1"/>
    <col min="15611" max="15611" width="1.875" style="137" customWidth="1"/>
    <col min="15612" max="15612" width="30.625" style="137" customWidth="1"/>
    <col min="15613" max="15613" width="28.625" style="137" customWidth="1"/>
    <col min="15614" max="15614" width="8.125" style="137" customWidth="1"/>
    <col min="15615" max="15615" width="7.5" style="137" customWidth="1"/>
    <col min="15616" max="15617" width="14.875" style="137" customWidth="1"/>
    <col min="15618" max="15618" width="6.625" style="137" customWidth="1"/>
    <col min="15619" max="15619" width="13.25" style="137" customWidth="1"/>
    <col min="15620" max="15620" width="17" style="137" customWidth="1"/>
    <col min="15621" max="15865" width="9.625" style="137"/>
    <col min="15866" max="15866" width="4.625" style="137" customWidth="1"/>
    <col min="15867" max="15867" width="1.875" style="137" customWidth="1"/>
    <col min="15868" max="15868" width="30.625" style="137" customWidth="1"/>
    <col min="15869" max="15869" width="28.625" style="137" customWidth="1"/>
    <col min="15870" max="15870" width="8.125" style="137" customWidth="1"/>
    <col min="15871" max="15871" width="7.5" style="137" customWidth="1"/>
    <col min="15872" max="15873" width="14.875" style="137" customWidth="1"/>
    <col min="15874" max="15874" width="6.625" style="137" customWidth="1"/>
    <col min="15875" max="15875" width="13.25" style="137" customWidth="1"/>
    <col min="15876" max="15876" width="17" style="137" customWidth="1"/>
    <col min="15877" max="16121" width="9.625" style="137"/>
    <col min="16122" max="16122" width="4.625" style="137" customWidth="1"/>
    <col min="16123" max="16123" width="1.875" style="137" customWidth="1"/>
    <col min="16124" max="16124" width="30.625" style="137" customWidth="1"/>
    <col min="16125" max="16125" width="28.625" style="137" customWidth="1"/>
    <col min="16126" max="16126" width="8.125" style="137" customWidth="1"/>
    <col min="16127" max="16127" width="7.5" style="137" customWidth="1"/>
    <col min="16128" max="16129" width="14.875" style="137" customWidth="1"/>
    <col min="16130" max="16130" width="6.625" style="137" customWidth="1"/>
    <col min="16131" max="16131" width="13.25" style="137" customWidth="1"/>
    <col min="16132" max="16132" width="17" style="137" customWidth="1"/>
    <col min="16133" max="16384" width="9.625" style="137"/>
  </cols>
  <sheetData>
    <row r="2" spans="1:11">
      <c r="K2" s="4" t="s">
        <v>0</v>
      </c>
    </row>
    <row r="3" spans="1:11">
      <c r="K3" s="5" t="s">
        <v>261</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t="s">
        <v>263</v>
      </c>
      <c r="E20" s="7"/>
      <c r="F20" s="7"/>
      <c r="G20" s="7"/>
      <c r="H20" s="7"/>
      <c r="I20" s="7"/>
      <c r="J20" s="7"/>
      <c r="K20" s="7"/>
    </row>
    <row r="21" spans="1:11" ht="12.75" thickBot="1">
      <c r="C21" s="158" t="s">
        <v>229</v>
      </c>
      <c r="D21" s="133" t="s">
        <v>267</v>
      </c>
    </row>
    <row r="22" spans="1:11" ht="12.75" thickBot="1">
      <c r="C22" s="158" t="s">
        <v>230</v>
      </c>
      <c r="D22" s="133"/>
    </row>
    <row r="23" spans="1:11" ht="12.75" thickBot="1">
      <c r="C23" s="158" t="s">
        <v>231</v>
      </c>
      <c r="D23" s="133" t="s">
        <v>268</v>
      </c>
    </row>
    <row r="31" spans="1:11">
      <c r="C31" s="137" t="s">
        <v>2</v>
      </c>
    </row>
    <row r="36" spans="1:11" ht="30">
      <c r="A36" s="250" t="s">
        <v>237</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37" t="str">
        <f>$D$20</f>
        <v>University of Colorado</v>
      </c>
      <c r="G42" s="14"/>
      <c r="I42" s="17"/>
      <c r="J42" s="14"/>
      <c r="K42" s="18" t="str">
        <f>$K$3</f>
        <v>Date: October 10,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1">
      <c r="A49" s="8">
        <v>3</v>
      </c>
      <c r="C49" s="9" t="s">
        <v>18</v>
      </c>
      <c r="D49" s="27" t="s">
        <v>19</v>
      </c>
      <c r="E49" s="8">
        <v>3</v>
      </c>
      <c r="G49" s="92">
        <v>0</v>
      </c>
      <c r="H49" s="92">
        <v>0</v>
      </c>
      <c r="I49" s="30"/>
      <c r="J49" s="92">
        <v>0</v>
      </c>
      <c r="K49" s="92">
        <v>0</v>
      </c>
    </row>
    <row r="50" spans="1:11">
      <c r="A50" s="8">
        <v>4</v>
      </c>
      <c r="C50" s="9" t="s">
        <v>20</v>
      </c>
      <c r="D50" s="27" t="s">
        <v>21</v>
      </c>
      <c r="E50" s="8">
        <v>4</v>
      </c>
      <c r="G50" s="92">
        <v>0</v>
      </c>
      <c r="H50" s="92">
        <v>0</v>
      </c>
      <c r="I50" s="30"/>
      <c r="J50" s="92">
        <v>0</v>
      </c>
      <c r="K50" s="92">
        <v>0</v>
      </c>
    </row>
    <row r="51" spans="1:11">
      <c r="A51" s="8">
        <v>5</v>
      </c>
      <c r="C51" s="9" t="s">
        <v>22</v>
      </c>
      <c r="D51" s="27" t="s">
        <v>23</v>
      </c>
      <c r="E51" s="8">
        <v>5</v>
      </c>
      <c r="G51" s="92">
        <v>0</v>
      </c>
      <c r="H51" s="92">
        <v>0</v>
      </c>
      <c r="I51" s="30"/>
      <c r="J51" s="92">
        <v>0</v>
      </c>
      <c r="K51" s="92">
        <v>0</v>
      </c>
    </row>
    <row r="52" spans="1:11">
      <c r="A52" s="8">
        <v>6</v>
      </c>
      <c r="C52" s="9" t="s">
        <v>24</v>
      </c>
      <c r="D52" s="27" t="s">
        <v>25</v>
      </c>
      <c r="E52" s="8">
        <v>6</v>
      </c>
      <c r="G52" s="92">
        <v>0</v>
      </c>
      <c r="H52" s="92">
        <v>0</v>
      </c>
      <c r="I52" s="30"/>
      <c r="J52" s="92">
        <v>0</v>
      </c>
      <c r="K52" s="92">
        <v>0</v>
      </c>
    </row>
    <row r="53" spans="1:11">
      <c r="A53" s="8">
        <v>7</v>
      </c>
      <c r="C53" s="9" t="s">
        <v>26</v>
      </c>
      <c r="D53" s="27" t="s">
        <v>27</v>
      </c>
      <c r="E53" s="8">
        <v>7</v>
      </c>
      <c r="G53" s="92">
        <v>0</v>
      </c>
      <c r="H53" s="92">
        <v>0</v>
      </c>
      <c r="I53" s="30"/>
      <c r="J53" s="92">
        <v>0</v>
      </c>
      <c r="K53" s="92">
        <v>0</v>
      </c>
    </row>
    <row r="54" spans="1:11">
      <c r="A54" s="8">
        <v>8</v>
      </c>
      <c r="C54" s="9" t="s">
        <v>28</v>
      </c>
      <c r="D54" s="27" t="s">
        <v>29</v>
      </c>
      <c r="E54" s="8">
        <v>8</v>
      </c>
      <c r="G54" s="92">
        <v>0</v>
      </c>
      <c r="H54" s="92">
        <v>0</v>
      </c>
      <c r="I54" s="30"/>
      <c r="J54" s="92">
        <v>0</v>
      </c>
      <c r="K54" s="92">
        <v>0</v>
      </c>
    </row>
    <row r="55" spans="1:11">
      <c r="A55" s="8">
        <v>9</v>
      </c>
      <c r="C55" s="9" t="s">
        <v>30</v>
      </c>
      <c r="D55" s="27" t="s">
        <v>31</v>
      </c>
      <c r="E55" s="8">
        <v>9</v>
      </c>
      <c r="G55" s="93">
        <v>0</v>
      </c>
      <c r="H55" s="93">
        <v>0</v>
      </c>
      <c r="I55" s="30" t="s">
        <v>38</v>
      </c>
      <c r="J55" s="93">
        <v>0</v>
      </c>
      <c r="K55" s="93">
        <v>0</v>
      </c>
    </row>
    <row r="56" spans="1:11">
      <c r="A56" s="8">
        <v>10</v>
      </c>
      <c r="C56" s="9" t="s">
        <v>32</v>
      </c>
      <c r="D56" s="27" t="s">
        <v>33</v>
      </c>
      <c r="E56" s="8">
        <v>10</v>
      </c>
      <c r="G56" s="92">
        <v>0</v>
      </c>
      <c r="H56" s="92">
        <v>0</v>
      </c>
      <c r="I56" s="30"/>
      <c r="J56" s="92">
        <v>0</v>
      </c>
      <c r="K56" s="92">
        <v>0</v>
      </c>
    </row>
    <row r="57" spans="1:11">
      <c r="A57" s="8"/>
      <c r="C57" s="9"/>
      <c r="D57" s="27"/>
      <c r="E57" s="8"/>
      <c r="F57" s="19" t="s">
        <v>6</v>
      </c>
      <c r="G57" s="20" t="s">
        <v>6</v>
      </c>
      <c r="H57" s="49"/>
      <c r="I57" s="28"/>
      <c r="J57" s="20"/>
      <c r="K57" s="49"/>
    </row>
    <row r="58" spans="1:11" ht="15" customHeight="1">
      <c r="A58" s="137">
        <v>11</v>
      </c>
      <c r="C58" s="9" t="s">
        <v>34</v>
      </c>
      <c r="E58" s="137">
        <v>11</v>
      </c>
      <c r="G58" s="92">
        <v>0</v>
      </c>
      <c r="H58" s="93">
        <v>0</v>
      </c>
      <c r="I58" s="30"/>
      <c r="J58" s="92">
        <v>0</v>
      </c>
      <c r="K58" s="93">
        <v>0</v>
      </c>
    </row>
    <row r="59" spans="1:11">
      <c r="A59" s="8"/>
      <c r="E59" s="8"/>
      <c r="F59" s="19" t="s">
        <v>6</v>
      </c>
      <c r="G59" s="20" t="s">
        <v>6</v>
      </c>
      <c r="H59" s="21"/>
      <c r="I59" s="28"/>
      <c r="J59" s="20"/>
      <c r="K59" s="21"/>
    </row>
    <row r="60" spans="1:11">
      <c r="A60" s="8"/>
      <c r="E60" s="8"/>
      <c r="F60" s="19"/>
      <c r="G60" s="14"/>
      <c r="H60" s="21"/>
      <c r="I60" s="28"/>
      <c r="J60" s="14"/>
      <c r="K60" s="21"/>
    </row>
    <row r="61" spans="1:11">
      <c r="A61" s="137">
        <v>12</v>
      </c>
      <c r="C61" s="9" t="s">
        <v>35</v>
      </c>
      <c r="E61" s="137">
        <v>12</v>
      </c>
      <c r="G61" s="29"/>
      <c r="H61" s="29"/>
      <c r="I61" s="30"/>
      <c r="J61" s="92"/>
      <c r="K61" s="29"/>
    </row>
    <row r="62" spans="1:11">
      <c r="A62" s="8">
        <v>13</v>
      </c>
      <c r="C62" s="9" t="s">
        <v>36</v>
      </c>
      <c r="D62" s="27" t="s">
        <v>37</v>
      </c>
      <c r="E62" s="8">
        <v>13</v>
      </c>
      <c r="G62" s="50"/>
      <c r="H62" s="48">
        <v>0</v>
      </c>
      <c r="I62" s="30"/>
      <c r="J62" s="50"/>
      <c r="K62" s="48">
        <v>0</v>
      </c>
    </row>
    <row r="63" spans="1:11">
      <c r="A63" s="8">
        <v>14</v>
      </c>
      <c r="C63" s="9" t="s">
        <v>39</v>
      </c>
      <c r="D63" s="27" t="s">
        <v>40</v>
      </c>
      <c r="E63" s="8">
        <v>14</v>
      </c>
      <c r="G63" s="50"/>
      <c r="H63" s="48">
        <v>0</v>
      </c>
      <c r="I63" s="30"/>
      <c r="J63" s="50"/>
      <c r="K63" s="48">
        <v>0</v>
      </c>
    </row>
    <row r="64" spans="1:11">
      <c r="A64" s="8">
        <v>15</v>
      </c>
      <c r="C64" s="9" t="s">
        <v>41</v>
      </c>
      <c r="D64" s="27"/>
      <c r="E64" s="8">
        <v>15</v>
      </c>
      <c r="G64" s="92">
        <v>0</v>
      </c>
      <c r="H64" s="48">
        <v>0</v>
      </c>
      <c r="I64" s="30"/>
      <c r="J64" s="92">
        <v>0</v>
      </c>
      <c r="K64" s="48">
        <v>0</v>
      </c>
    </row>
    <row r="65" spans="1:247">
      <c r="A65" s="8">
        <v>16</v>
      </c>
      <c r="C65" s="9" t="s">
        <v>42</v>
      </c>
      <c r="D65" s="27"/>
      <c r="E65" s="8">
        <v>16</v>
      </c>
      <c r="G65" s="50"/>
      <c r="H65" s="48">
        <v>0</v>
      </c>
      <c r="I65" s="30"/>
      <c r="J65" s="50"/>
      <c r="K65" s="48">
        <v>0</v>
      </c>
    </row>
    <row r="66" spans="1:247">
      <c r="A66" s="27">
        <v>17</v>
      </c>
      <c r="B66" s="27"/>
      <c r="C66" s="31" t="s">
        <v>43</v>
      </c>
      <c r="D66" s="27"/>
      <c r="E66" s="27">
        <v>17</v>
      </c>
      <c r="F66" s="27"/>
      <c r="G66" s="92"/>
      <c r="H66" s="93">
        <v>0</v>
      </c>
      <c r="I66" s="31"/>
      <c r="J66" s="92"/>
      <c r="K66" s="93">
        <v>0</v>
      </c>
      <c r="L66" s="31"/>
      <c r="M66" s="27"/>
      <c r="N66" s="31"/>
      <c r="O66" s="27"/>
      <c r="P66" s="31"/>
      <c r="Q66" s="27"/>
      <c r="R66" s="31"/>
      <c r="S66" s="27"/>
      <c r="T66" s="31"/>
      <c r="U66" s="27"/>
      <c r="V66" s="31"/>
      <c r="W66" s="27"/>
      <c r="X66" s="31"/>
      <c r="Y66" s="27"/>
      <c r="Z66" s="31"/>
      <c r="AA66" s="27"/>
      <c r="AB66" s="31"/>
      <c r="AC66" s="27"/>
      <c r="AD66" s="31"/>
      <c r="AE66" s="27"/>
      <c r="AF66" s="31"/>
      <c r="AG66" s="27"/>
      <c r="AH66" s="31"/>
      <c r="AI66" s="27"/>
      <c r="AJ66" s="31"/>
      <c r="AK66" s="27"/>
      <c r="AL66" s="31"/>
      <c r="AM66" s="27"/>
      <c r="AN66" s="31"/>
      <c r="AO66" s="27"/>
      <c r="AP66" s="31"/>
      <c r="AQ66" s="27"/>
      <c r="AR66" s="31"/>
      <c r="AS66" s="27"/>
      <c r="AT66" s="31"/>
      <c r="AU66" s="27"/>
      <c r="AV66" s="31"/>
      <c r="AW66" s="27"/>
      <c r="AX66" s="31"/>
      <c r="AY66" s="27"/>
      <c r="AZ66" s="31"/>
      <c r="BA66" s="27"/>
      <c r="BB66" s="31"/>
      <c r="BC66" s="27"/>
      <c r="BD66" s="31"/>
      <c r="BE66" s="27"/>
      <c r="BF66" s="31"/>
      <c r="BG66" s="27"/>
      <c r="BH66" s="31"/>
      <c r="BI66" s="27"/>
      <c r="BJ66" s="31"/>
      <c r="BK66" s="27"/>
      <c r="BL66" s="31"/>
      <c r="BM66" s="27"/>
      <c r="BN66" s="31"/>
      <c r="BO66" s="27"/>
      <c r="BP66" s="31"/>
      <c r="BQ66" s="27"/>
      <c r="BR66" s="31"/>
      <c r="BS66" s="27"/>
      <c r="BT66" s="31"/>
      <c r="BU66" s="27"/>
      <c r="BV66" s="31"/>
      <c r="BW66" s="27"/>
      <c r="BX66" s="31"/>
      <c r="BY66" s="27"/>
      <c r="BZ66" s="31"/>
      <c r="CA66" s="27"/>
      <c r="CB66" s="31"/>
      <c r="CC66" s="27"/>
      <c r="CD66" s="31"/>
      <c r="CE66" s="27"/>
      <c r="CF66" s="31"/>
      <c r="CG66" s="27"/>
      <c r="CH66" s="31"/>
      <c r="CI66" s="27"/>
      <c r="CJ66" s="31"/>
      <c r="CK66" s="27"/>
      <c r="CL66" s="31"/>
      <c r="CM66" s="27"/>
      <c r="CN66" s="31"/>
      <c r="CO66" s="27"/>
      <c r="CP66" s="31"/>
      <c r="CQ66" s="27"/>
      <c r="CR66" s="31"/>
      <c r="CS66" s="27"/>
      <c r="CT66" s="31"/>
      <c r="CU66" s="27"/>
      <c r="CV66" s="31"/>
      <c r="CW66" s="27"/>
      <c r="CX66" s="31"/>
      <c r="CY66" s="27"/>
      <c r="CZ66" s="31"/>
      <c r="DA66" s="27"/>
      <c r="DB66" s="31"/>
      <c r="DC66" s="27"/>
      <c r="DD66" s="31"/>
      <c r="DE66" s="27"/>
      <c r="DF66" s="31"/>
      <c r="DG66" s="27"/>
      <c r="DH66" s="31"/>
      <c r="DI66" s="27"/>
      <c r="DJ66" s="31"/>
      <c r="DK66" s="27"/>
      <c r="DL66" s="31"/>
      <c r="DM66" s="27"/>
      <c r="DN66" s="31"/>
      <c r="DO66" s="27"/>
      <c r="DP66" s="31"/>
      <c r="DQ66" s="27"/>
      <c r="DR66" s="31"/>
      <c r="DS66" s="27"/>
      <c r="DT66" s="31"/>
      <c r="DU66" s="27"/>
      <c r="DV66" s="31"/>
      <c r="DW66" s="27"/>
      <c r="DX66" s="31"/>
      <c r="DY66" s="27"/>
      <c r="DZ66" s="31"/>
      <c r="EA66" s="27"/>
      <c r="EB66" s="31"/>
      <c r="EC66" s="27"/>
      <c r="ED66" s="31"/>
      <c r="EE66" s="27"/>
      <c r="EF66" s="31"/>
      <c r="EG66" s="27"/>
      <c r="EH66" s="31"/>
      <c r="EI66" s="27"/>
      <c r="EJ66" s="31"/>
      <c r="EK66" s="27"/>
      <c r="EL66" s="31"/>
      <c r="EM66" s="27"/>
      <c r="EN66" s="31"/>
      <c r="EO66" s="27"/>
      <c r="EP66" s="31"/>
      <c r="EQ66" s="27"/>
      <c r="ER66" s="31"/>
      <c r="ES66" s="27"/>
      <c r="ET66" s="31"/>
      <c r="EU66" s="27"/>
      <c r="EV66" s="31"/>
      <c r="EW66" s="27"/>
      <c r="EX66" s="31"/>
      <c r="EY66" s="27"/>
      <c r="EZ66" s="31"/>
      <c r="FA66" s="27"/>
      <c r="FB66" s="31"/>
      <c r="FC66" s="27"/>
      <c r="FD66" s="31"/>
      <c r="FE66" s="27"/>
      <c r="FF66" s="31"/>
      <c r="FG66" s="27"/>
      <c r="FH66" s="31"/>
      <c r="FI66" s="27"/>
      <c r="FJ66" s="31"/>
      <c r="FK66" s="27"/>
      <c r="FL66" s="31"/>
      <c r="FM66" s="27"/>
      <c r="FN66" s="31"/>
      <c r="FO66" s="27"/>
      <c r="FP66" s="31"/>
      <c r="FQ66" s="27"/>
      <c r="FR66" s="31"/>
      <c r="FS66" s="27"/>
      <c r="FT66" s="31"/>
      <c r="FU66" s="27"/>
      <c r="FV66" s="31"/>
      <c r="FW66" s="27"/>
      <c r="FX66" s="31"/>
      <c r="FY66" s="27"/>
      <c r="FZ66" s="31"/>
      <c r="GA66" s="27"/>
      <c r="GB66" s="31"/>
      <c r="GC66" s="27"/>
      <c r="GD66" s="31"/>
      <c r="GE66" s="27"/>
      <c r="GF66" s="31"/>
      <c r="GG66" s="27"/>
      <c r="GH66" s="31"/>
      <c r="GI66" s="27"/>
      <c r="GJ66" s="31"/>
      <c r="GK66" s="27"/>
      <c r="GL66" s="31"/>
      <c r="GM66" s="27"/>
      <c r="GN66" s="31"/>
      <c r="GO66" s="27"/>
      <c r="GP66" s="31"/>
      <c r="GQ66" s="27"/>
      <c r="GR66" s="31"/>
      <c r="GS66" s="27"/>
      <c r="GT66" s="31"/>
      <c r="GU66" s="27"/>
      <c r="GV66" s="31"/>
      <c r="GW66" s="27"/>
      <c r="GX66" s="31"/>
      <c r="GY66" s="27"/>
      <c r="GZ66" s="31"/>
      <c r="HA66" s="27"/>
      <c r="HB66" s="31"/>
      <c r="HC66" s="27"/>
      <c r="HD66" s="31"/>
      <c r="HE66" s="27"/>
      <c r="HF66" s="31"/>
      <c r="HG66" s="27"/>
      <c r="HH66" s="31"/>
      <c r="HI66" s="27"/>
      <c r="HJ66" s="31"/>
      <c r="HK66" s="27"/>
      <c r="HL66" s="31"/>
      <c r="HM66" s="27"/>
      <c r="HN66" s="31"/>
      <c r="HO66" s="27"/>
      <c r="HP66" s="31"/>
      <c r="HQ66" s="27"/>
      <c r="HR66" s="31"/>
      <c r="HS66" s="27"/>
      <c r="HT66" s="31"/>
      <c r="HU66" s="27"/>
      <c r="HV66" s="31"/>
      <c r="HW66" s="27"/>
      <c r="HX66" s="31"/>
      <c r="HY66" s="27"/>
      <c r="HZ66" s="31"/>
      <c r="IA66" s="27"/>
      <c r="IB66" s="31"/>
      <c r="IC66" s="27"/>
      <c r="ID66" s="31"/>
      <c r="IE66" s="27"/>
      <c r="IF66" s="31"/>
      <c r="IG66" s="27"/>
      <c r="IH66" s="31"/>
      <c r="II66" s="27"/>
      <c r="IJ66" s="31"/>
      <c r="IK66" s="27"/>
      <c r="IL66" s="31"/>
      <c r="IM66" s="27"/>
    </row>
    <row r="67" spans="1:247">
      <c r="A67" s="8">
        <v>18</v>
      </c>
      <c r="C67" s="9" t="s">
        <v>44</v>
      </c>
      <c r="D67" s="27"/>
      <c r="E67" s="8">
        <v>18</v>
      </c>
      <c r="G67" s="50"/>
      <c r="H67" s="48">
        <v>0</v>
      </c>
      <c r="I67" s="30"/>
      <c r="J67" s="50"/>
      <c r="K67" s="48">
        <v>0</v>
      </c>
    </row>
    <row r="68" spans="1:247">
      <c r="A68" s="8">
        <v>19</v>
      </c>
      <c r="C68" s="9" t="s">
        <v>45</v>
      </c>
      <c r="D68" s="27"/>
      <c r="E68" s="8">
        <v>19</v>
      </c>
      <c r="G68" s="50"/>
      <c r="H68" s="48">
        <v>0</v>
      </c>
      <c r="I68" s="30"/>
      <c r="J68" s="50"/>
      <c r="K68" s="48">
        <v>0</v>
      </c>
    </row>
    <row r="69" spans="1:247">
      <c r="A69" s="8">
        <v>20</v>
      </c>
      <c r="C69" s="9" t="s">
        <v>46</v>
      </c>
      <c r="D69" s="27"/>
      <c r="E69" s="8">
        <v>20</v>
      </c>
      <c r="G69" s="50"/>
      <c r="H69" s="48">
        <v>0</v>
      </c>
      <c r="I69" s="30"/>
      <c r="J69" s="50"/>
      <c r="K69" s="48">
        <v>0</v>
      </c>
    </row>
    <row r="70" spans="1:247">
      <c r="A70" s="27">
        <v>21</v>
      </c>
      <c r="C70" s="9" t="s">
        <v>47</v>
      </c>
      <c r="D70" s="27"/>
      <c r="E70" s="8">
        <v>21</v>
      </c>
      <c r="G70" s="50"/>
      <c r="H70" s="48">
        <v>0</v>
      </c>
      <c r="I70" s="30"/>
      <c r="J70" s="50"/>
      <c r="K70" s="48">
        <v>0</v>
      </c>
    </row>
    <row r="71" spans="1:247">
      <c r="A71" s="27">
        <v>22</v>
      </c>
      <c r="C71" s="9"/>
      <c r="D71" s="27"/>
      <c r="E71" s="8">
        <v>22</v>
      </c>
      <c r="G71" s="50"/>
      <c r="H71" s="48">
        <v>0</v>
      </c>
      <c r="I71" s="30" t="s">
        <v>38</v>
      </c>
      <c r="J71" s="50"/>
      <c r="K71" s="48">
        <v>0</v>
      </c>
    </row>
    <row r="72" spans="1:247">
      <c r="A72" s="8">
        <v>23</v>
      </c>
      <c r="C72" s="32"/>
      <c r="E72" s="8">
        <v>23</v>
      </c>
      <c r="F72" s="19" t="s">
        <v>6</v>
      </c>
      <c r="G72" s="20"/>
      <c r="H72" s="21"/>
      <c r="I72" s="28"/>
      <c r="J72" s="20"/>
      <c r="K72" s="21"/>
    </row>
    <row r="73" spans="1:247">
      <c r="A73" s="8">
        <v>24</v>
      </c>
      <c r="C73" s="32"/>
      <c r="D73" s="9"/>
      <c r="E73" s="8">
        <v>24</v>
      </c>
    </row>
    <row r="74" spans="1:247">
      <c r="A74" s="8">
        <v>25</v>
      </c>
      <c r="C74" s="9" t="s">
        <v>239</v>
      </c>
      <c r="D74" s="27"/>
      <c r="E74" s="8">
        <v>25</v>
      </c>
      <c r="G74" s="50"/>
      <c r="H74" s="48">
        <v>0</v>
      </c>
      <c r="I74" s="30"/>
      <c r="J74" s="50"/>
      <c r="K74" s="48">
        <v>0</v>
      </c>
    </row>
    <row r="75" spans="1:247">
      <c r="A75" s="137">
        <v>26</v>
      </c>
      <c r="E75" s="137">
        <v>26</v>
      </c>
      <c r="F75" s="19" t="s">
        <v>6</v>
      </c>
      <c r="G75" s="20"/>
      <c r="H75" s="21"/>
      <c r="I75" s="28"/>
      <c r="J75" s="20"/>
      <c r="K75" s="21"/>
    </row>
    <row r="76" spans="1:247" ht="15" customHeight="1">
      <c r="A76" s="8">
        <v>27</v>
      </c>
      <c r="C76" s="9" t="s">
        <v>48</v>
      </c>
      <c r="E76" s="8">
        <v>27</v>
      </c>
      <c r="F76" s="17"/>
      <c r="G76" s="92"/>
      <c r="H76" s="93">
        <v>0</v>
      </c>
      <c r="I76" s="29"/>
      <c r="J76" s="92"/>
      <c r="K76" s="93">
        <v>0</v>
      </c>
    </row>
    <row r="77" spans="1:247">
      <c r="F77" s="19"/>
      <c r="G77" s="20"/>
      <c r="H77" s="21"/>
      <c r="I77" s="28"/>
      <c r="J77" s="20"/>
      <c r="K77" s="21"/>
    </row>
    <row r="78" spans="1:247" ht="14.25">
      <c r="F78"/>
      <c r="G78"/>
      <c r="H78"/>
      <c r="I78"/>
      <c r="J78"/>
      <c r="K78"/>
    </row>
    <row r="79" spans="1:247" ht="30.75" customHeight="1">
      <c r="A79" s="33"/>
      <c r="B79" s="33"/>
      <c r="C79" s="243" t="s">
        <v>233</v>
      </c>
      <c r="D79" s="243"/>
      <c r="E79" s="243"/>
      <c r="F79" s="243"/>
      <c r="G79" s="243"/>
      <c r="H79" s="243"/>
      <c r="I79" s="243"/>
      <c r="J79" s="243"/>
      <c r="K79" s="34"/>
    </row>
    <row r="80" spans="1:247">
      <c r="D80" s="27"/>
      <c r="F80" s="19"/>
      <c r="G80" s="20"/>
      <c r="I80" s="28"/>
      <c r="J80" s="20"/>
      <c r="K80" s="21"/>
    </row>
    <row r="81" spans="1:11">
      <c r="C81" s="137" t="s">
        <v>49</v>
      </c>
      <c r="D81" s="27"/>
      <c r="F81" s="19"/>
      <c r="G81" s="20"/>
      <c r="I81" s="28"/>
      <c r="J81" s="20"/>
      <c r="K81" s="21"/>
    </row>
    <row r="82" spans="1:11">
      <c r="A82" s="8"/>
      <c r="C82" s="9"/>
      <c r="E82" s="8"/>
      <c r="F82" s="10"/>
      <c r="G82" s="11"/>
      <c r="H82" s="12"/>
      <c r="I82" s="10"/>
      <c r="J82" s="11"/>
      <c r="K82" s="12"/>
    </row>
    <row r="83" spans="1:11">
      <c r="A83" s="16" t="s">
        <v>58</v>
      </c>
      <c r="G83" s="14"/>
      <c r="K83" s="15" t="s">
        <v>59</v>
      </c>
    </row>
    <row r="84" spans="1:11" s="36" customFormat="1">
      <c r="A84" s="246" t="s">
        <v>60</v>
      </c>
      <c r="B84" s="246"/>
      <c r="C84" s="246"/>
      <c r="D84" s="246"/>
      <c r="E84" s="246"/>
      <c r="F84" s="246"/>
      <c r="G84" s="246"/>
      <c r="H84" s="246"/>
      <c r="I84" s="246"/>
      <c r="J84" s="246"/>
      <c r="K84" s="246"/>
    </row>
    <row r="85" spans="1:11">
      <c r="A85" s="16" t="str">
        <f>$A$42</f>
        <v xml:space="preserve">NAME: </v>
      </c>
      <c r="C85" s="137" t="str">
        <f>$D$20</f>
        <v>University of Colorado</v>
      </c>
      <c r="G85" s="14"/>
      <c r="I85" s="17"/>
      <c r="J85" s="14"/>
      <c r="K85" s="18" t="str">
        <f>$K$3</f>
        <v>Date: October 10, 2016</v>
      </c>
    </row>
    <row r="86" spans="1:11">
      <c r="A86" s="19" t="s">
        <v>6</v>
      </c>
      <c r="B86" s="19" t="s">
        <v>6</v>
      </c>
      <c r="C86" s="19" t="s">
        <v>6</v>
      </c>
      <c r="D86" s="19" t="s">
        <v>6</v>
      </c>
      <c r="E86" s="19" t="s">
        <v>6</v>
      </c>
      <c r="F86" s="19" t="s">
        <v>6</v>
      </c>
      <c r="G86" s="20" t="s">
        <v>6</v>
      </c>
      <c r="H86" s="21" t="s">
        <v>6</v>
      </c>
      <c r="I86" s="19" t="s">
        <v>6</v>
      </c>
      <c r="J86" s="20" t="s">
        <v>6</v>
      </c>
      <c r="K86" s="21" t="s">
        <v>6</v>
      </c>
    </row>
    <row r="87" spans="1:11">
      <c r="A87" s="22" t="s">
        <v>7</v>
      </c>
      <c r="C87" s="9" t="s">
        <v>8</v>
      </c>
      <c r="E87" s="22" t="s">
        <v>7</v>
      </c>
      <c r="F87" s="23"/>
      <c r="G87" s="24"/>
      <c r="H87" s="25" t="str">
        <f>H44</f>
        <v>2015-16</v>
      </c>
      <c r="I87" s="23"/>
      <c r="J87" s="24"/>
      <c r="K87" s="25" t="str">
        <f>K44</f>
        <v>2016-17</v>
      </c>
    </row>
    <row r="88" spans="1:11">
      <c r="A88" s="22" t="s">
        <v>9</v>
      </c>
      <c r="C88" s="26" t="s">
        <v>10</v>
      </c>
      <c r="E88" s="22" t="s">
        <v>9</v>
      </c>
      <c r="F88" s="23"/>
      <c r="G88" s="24" t="s">
        <v>11</v>
      </c>
      <c r="H88" s="25" t="s">
        <v>12</v>
      </c>
      <c r="I88" s="23"/>
      <c r="J88" s="24" t="s">
        <v>11</v>
      </c>
      <c r="K88" s="25" t="s">
        <v>13</v>
      </c>
    </row>
    <row r="89" spans="1:11">
      <c r="A89" s="19" t="s">
        <v>6</v>
      </c>
      <c r="B89" s="19" t="s">
        <v>6</v>
      </c>
      <c r="C89" s="19" t="s">
        <v>6</v>
      </c>
      <c r="D89" s="19" t="s">
        <v>6</v>
      </c>
      <c r="E89" s="19" t="s">
        <v>6</v>
      </c>
      <c r="F89" s="19" t="s">
        <v>6</v>
      </c>
      <c r="G89" s="20" t="s">
        <v>6</v>
      </c>
      <c r="H89" s="20" t="s">
        <v>6</v>
      </c>
      <c r="I89" s="19" t="s">
        <v>6</v>
      </c>
      <c r="J89" s="20" t="s">
        <v>6</v>
      </c>
      <c r="K89" s="21" t="s">
        <v>6</v>
      </c>
    </row>
    <row r="90" spans="1:11">
      <c r="A90" s="8">
        <v>1</v>
      </c>
      <c r="C90" s="9" t="s">
        <v>14</v>
      </c>
      <c r="D90" s="27" t="s">
        <v>15</v>
      </c>
      <c r="E90" s="8">
        <v>1</v>
      </c>
      <c r="G90" s="50">
        <f>+G481</f>
        <v>667.53999999999985</v>
      </c>
      <c r="H90" s="48">
        <f>+H481</f>
        <v>58766074</v>
      </c>
      <c r="I90" s="30"/>
      <c r="J90" s="50">
        <f>+J481</f>
        <v>675.31</v>
      </c>
      <c r="K90" s="48">
        <f>+K481</f>
        <v>61556545</v>
      </c>
    </row>
    <row r="91" spans="1:11">
      <c r="A91" s="8">
        <v>2</v>
      </c>
      <c r="C91" s="9" t="s">
        <v>16</v>
      </c>
      <c r="D91" s="27" t="s">
        <v>17</v>
      </c>
      <c r="E91" s="8">
        <v>2</v>
      </c>
      <c r="G91" s="50">
        <f>+G520</f>
        <v>4.5</v>
      </c>
      <c r="H91" s="48">
        <f>+H520</f>
        <v>701678</v>
      </c>
      <c r="I91" s="30"/>
      <c r="J91" s="50">
        <f>+J520</f>
        <v>4.5</v>
      </c>
      <c r="K91" s="48">
        <f>+K520</f>
        <v>565773</v>
      </c>
    </row>
    <row r="92" spans="1:11">
      <c r="A92" s="8">
        <v>3</v>
      </c>
      <c r="C92" s="9" t="s">
        <v>18</v>
      </c>
      <c r="D92" s="27" t="s">
        <v>19</v>
      </c>
      <c r="E92" s="8">
        <v>3</v>
      </c>
      <c r="G92" s="50">
        <f>+G557</f>
        <v>0.4</v>
      </c>
      <c r="H92" s="48">
        <f>+H557</f>
        <v>20178</v>
      </c>
      <c r="I92" s="30"/>
      <c r="J92" s="50">
        <f>+J557</f>
        <v>0.4</v>
      </c>
      <c r="K92" s="48">
        <f>+K557</f>
        <v>25934</v>
      </c>
    </row>
    <row r="93" spans="1:11">
      <c r="A93" s="8">
        <v>4</v>
      </c>
      <c r="C93" s="9" t="s">
        <v>20</v>
      </c>
      <c r="D93" s="27" t="s">
        <v>21</v>
      </c>
      <c r="E93" s="8">
        <v>4</v>
      </c>
      <c r="G93" s="50">
        <f>+G594</f>
        <v>113.19</v>
      </c>
      <c r="H93" s="48">
        <f>+H594</f>
        <v>14782417</v>
      </c>
      <c r="I93" s="30"/>
      <c r="J93" s="50">
        <f>+J594</f>
        <v>105.65</v>
      </c>
      <c r="K93" s="48">
        <f>+K594</f>
        <v>16703945</v>
      </c>
    </row>
    <row r="94" spans="1:11">
      <c r="A94" s="8">
        <v>5</v>
      </c>
      <c r="C94" s="9" t="s">
        <v>22</v>
      </c>
      <c r="D94" s="27" t="s">
        <v>23</v>
      </c>
      <c r="E94" s="8">
        <v>5</v>
      </c>
      <c r="G94" s="50">
        <f>+G631</f>
        <v>92.01</v>
      </c>
      <c r="H94" s="48">
        <f>+H631</f>
        <v>11139675</v>
      </c>
      <c r="I94" s="30"/>
      <c r="J94" s="50">
        <f>+J631</f>
        <v>91.33</v>
      </c>
      <c r="K94" s="48">
        <f>+K631</f>
        <v>11775691</v>
      </c>
    </row>
    <row r="95" spans="1:11">
      <c r="A95" s="8">
        <v>6</v>
      </c>
      <c r="C95" s="9" t="s">
        <v>24</v>
      </c>
      <c r="D95" s="27" t="s">
        <v>25</v>
      </c>
      <c r="E95" s="8">
        <v>6</v>
      </c>
      <c r="G95" s="50">
        <f>+G668</f>
        <v>102.56</v>
      </c>
      <c r="H95" s="48">
        <f>+H668</f>
        <v>18742981</v>
      </c>
      <c r="I95" s="30"/>
      <c r="J95" s="50">
        <f>+J668</f>
        <v>99.38</v>
      </c>
      <c r="K95" s="48">
        <f>+K668</f>
        <v>24630351</v>
      </c>
    </row>
    <row r="96" spans="1:11">
      <c r="A96" s="8">
        <v>7</v>
      </c>
      <c r="C96" s="9" t="s">
        <v>26</v>
      </c>
      <c r="D96" s="27" t="s">
        <v>27</v>
      </c>
      <c r="E96" s="8">
        <v>7</v>
      </c>
      <c r="G96" s="50">
        <f>+G705</f>
        <v>93.27</v>
      </c>
      <c r="H96" s="48">
        <f>+H705</f>
        <v>10986515</v>
      </c>
      <c r="I96" s="30"/>
      <c r="J96" s="50">
        <f>+J705</f>
        <v>83.77</v>
      </c>
      <c r="K96" s="48">
        <f>+K705</f>
        <v>11469741</v>
      </c>
    </row>
    <row r="97" spans="1:247">
      <c r="A97" s="8">
        <v>8</v>
      </c>
      <c r="C97" s="9" t="s">
        <v>28</v>
      </c>
      <c r="D97" s="27" t="s">
        <v>29</v>
      </c>
      <c r="E97" s="8">
        <v>8</v>
      </c>
      <c r="G97" s="50">
        <f>+G742</f>
        <v>0</v>
      </c>
      <c r="H97" s="48">
        <f>+H742</f>
        <v>6838933</v>
      </c>
      <c r="I97" s="30"/>
      <c r="J97" s="50">
        <f>+J742</f>
        <v>0</v>
      </c>
      <c r="K97" s="48">
        <f>+K742</f>
        <v>8730904</v>
      </c>
    </row>
    <row r="98" spans="1:247">
      <c r="A98" s="8">
        <v>9</v>
      </c>
      <c r="C98" s="9" t="s">
        <v>30</v>
      </c>
      <c r="D98" s="27" t="s">
        <v>31</v>
      </c>
      <c r="E98" s="8">
        <v>9</v>
      </c>
      <c r="G98" s="48">
        <f>+G780</f>
        <v>0</v>
      </c>
      <c r="H98" s="48">
        <f>+H780</f>
        <v>0</v>
      </c>
      <c r="I98" s="30" t="s">
        <v>38</v>
      </c>
      <c r="J98" s="48">
        <f>+J780</f>
        <v>0</v>
      </c>
      <c r="K98" s="48">
        <f>+K780</f>
        <v>0</v>
      </c>
    </row>
    <row r="99" spans="1:247">
      <c r="A99" s="8">
        <v>10</v>
      </c>
      <c r="C99" s="9" t="s">
        <v>32</v>
      </c>
      <c r="D99" s="27" t="s">
        <v>33</v>
      </c>
      <c r="E99" s="8">
        <v>10</v>
      </c>
      <c r="G99" s="50">
        <f>+G816</f>
        <v>0</v>
      </c>
      <c r="H99" s="48">
        <f>+H816</f>
        <v>8734117.25</v>
      </c>
      <c r="I99" s="30"/>
      <c r="J99" s="50">
        <f>+J816</f>
        <v>0</v>
      </c>
      <c r="K99" s="48">
        <f>+K816</f>
        <v>3463626</v>
      </c>
    </row>
    <row r="100" spans="1:247">
      <c r="A100" s="8"/>
      <c r="C100" s="9"/>
      <c r="D100" s="27"/>
      <c r="E100" s="8"/>
      <c r="F100" s="19" t="s">
        <v>6</v>
      </c>
      <c r="G100" s="20" t="s">
        <v>6</v>
      </c>
      <c r="H100" s="49"/>
      <c r="I100" s="28"/>
      <c r="J100" s="20"/>
      <c r="K100" s="49"/>
    </row>
    <row r="101" spans="1:247">
      <c r="A101" s="137">
        <v>11</v>
      </c>
      <c r="C101" s="9" t="s">
        <v>61</v>
      </c>
      <c r="E101" s="137">
        <v>11</v>
      </c>
      <c r="G101" s="50">
        <f>SUM(G90:G99)</f>
        <v>1073.4699999999998</v>
      </c>
      <c r="H101" s="48">
        <f>SUM(H90:H99)</f>
        <v>130712568.25</v>
      </c>
      <c r="I101" s="30"/>
      <c r="J101" s="50">
        <f>SUM(J90:J99)</f>
        <v>1060.3399999999999</v>
      </c>
      <c r="K101" s="48">
        <f>SUM(K90:K99)</f>
        <v>138922510</v>
      </c>
    </row>
    <row r="102" spans="1:247">
      <c r="A102" s="8"/>
      <c r="E102" s="8"/>
      <c r="F102" s="19" t="s">
        <v>6</v>
      </c>
      <c r="G102" s="20" t="s">
        <v>6</v>
      </c>
      <c r="H102" s="21"/>
      <c r="I102" s="28"/>
      <c r="J102" s="20"/>
      <c r="K102" s="21"/>
    </row>
    <row r="103" spans="1:247">
      <c r="A103" s="8"/>
      <c r="E103" s="8"/>
      <c r="F103" s="19"/>
      <c r="G103" s="14"/>
      <c r="H103" s="21"/>
      <c r="I103" s="28"/>
      <c r="J103" s="14"/>
      <c r="K103" s="21"/>
    </row>
    <row r="104" spans="1:247">
      <c r="A104" s="137">
        <v>12</v>
      </c>
      <c r="C104" s="9" t="s">
        <v>35</v>
      </c>
      <c r="E104" s="137">
        <v>12</v>
      </c>
      <c r="G104" s="29"/>
      <c r="H104" s="29"/>
      <c r="I104" s="30"/>
      <c r="J104" s="50"/>
      <c r="K104" s="29"/>
    </row>
    <row r="105" spans="1:247">
      <c r="A105" s="8">
        <v>13</v>
      </c>
      <c r="C105" s="9" t="s">
        <v>36</v>
      </c>
      <c r="D105" s="27" t="s">
        <v>37</v>
      </c>
      <c r="E105" s="8">
        <v>13</v>
      </c>
      <c r="G105" s="50"/>
      <c r="H105" s="48">
        <f>+H443</f>
        <v>0</v>
      </c>
      <c r="I105" s="30"/>
      <c r="J105" s="50"/>
      <c r="K105" s="48">
        <f>+K443</f>
        <v>0</v>
      </c>
    </row>
    <row r="106" spans="1:247">
      <c r="A106" s="8">
        <v>14</v>
      </c>
      <c r="C106" s="9" t="s">
        <v>39</v>
      </c>
      <c r="D106" s="27" t="s">
        <v>62</v>
      </c>
      <c r="E106" s="8">
        <v>14</v>
      </c>
      <c r="G106" s="50"/>
      <c r="H106" s="116">
        <v>8197073</v>
      </c>
      <c r="I106" s="30"/>
      <c r="J106" s="50"/>
      <c r="K106" s="116">
        <v>8905987</v>
      </c>
    </row>
    <row r="107" spans="1:247">
      <c r="A107" s="8">
        <v>15</v>
      </c>
      <c r="C107" s="9" t="s">
        <v>41</v>
      </c>
      <c r="D107" s="27"/>
      <c r="E107" s="8">
        <v>15</v>
      </c>
      <c r="G107" s="48">
        <f>H182</f>
        <v>6800</v>
      </c>
      <c r="H107" s="138">
        <f>7253363+6906525+1141800</f>
        <v>15301688</v>
      </c>
      <c r="I107" s="30"/>
      <c r="J107" s="48">
        <f>K182</f>
        <v>6667.9</v>
      </c>
      <c r="K107" s="138">
        <v>15002809</v>
      </c>
    </row>
    <row r="108" spans="1:247">
      <c r="A108" s="8">
        <v>16</v>
      </c>
      <c r="C108" s="9" t="s">
        <v>42</v>
      </c>
      <c r="D108" s="27"/>
      <c r="E108" s="8">
        <v>16</v>
      </c>
      <c r="G108" s="50"/>
      <c r="H108" s="48">
        <f>+H308-H107</f>
        <v>65505066</v>
      </c>
      <c r="I108" s="30"/>
      <c r="J108" s="50"/>
      <c r="K108" s="138">
        <v>70187606</v>
      </c>
    </row>
    <row r="109" spans="1:247">
      <c r="A109" s="27">
        <v>17</v>
      </c>
      <c r="B109" s="27"/>
      <c r="C109" s="31" t="s">
        <v>63</v>
      </c>
      <c r="D109" s="27" t="s">
        <v>64</v>
      </c>
      <c r="E109" s="27">
        <v>17</v>
      </c>
      <c r="F109" s="27"/>
      <c r="G109" s="50"/>
      <c r="H109" s="48">
        <f>SUM(H107:H108)</f>
        <v>80806754</v>
      </c>
      <c r="I109" s="31"/>
      <c r="J109" s="50"/>
      <c r="K109" s="48">
        <f>SUM(K107:K108)</f>
        <v>85190415</v>
      </c>
      <c r="L109" s="31"/>
      <c r="M109" s="27"/>
      <c r="N109" s="31"/>
      <c r="O109" s="27"/>
      <c r="P109" s="31"/>
      <c r="Q109" s="27"/>
      <c r="R109" s="31"/>
      <c r="S109" s="27"/>
      <c r="T109" s="31"/>
      <c r="U109" s="27"/>
      <c r="V109" s="31"/>
      <c r="W109" s="27"/>
      <c r="X109" s="31"/>
      <c r="Y109" s="27"/>
      <c r="Z109" s="31"/>
      <c r="AA109" s="27"/>
      <c r="AB109" s="31"/>
      <c r="AC109" s="27"/>
      <c r="AD109" s="31"/>
      <c r="AE109" s="27"/>
      <c r="AF109" s="31"/>
      <c r="AG109" s="27"/>
      <c r="AH109" s="31"/>
      <c r="AI109" s="27"/>
      <c r="AJ109" s="31"/>
      <c r="AK109" s="27"/>
      <c r="AL109" s="31"/>
      <c r="AM109" s="27"/>
      <c r="AN109" s="31"/>
      <c r="AO109" s="27"/>
      <c r="AP109" s="31"/>
      <c r="AQ109" s="27"/>
      <c r="AR109" s="31"/>
      <c r="AS109" s="27"/>
      <c r="AT109" s="31"/>
      <c r="AU109" s="27"/>
      <c r="AV109" s="31"/>
      <c r="AW109" s="27"/>
      <c r="AX109" s="31"/>
      <c r="AY109" s="27"/>
      <c r="AZ109" s="31"/>
      <c r="BA109" s="27"/>
      <c r="BB109" s="31"/>
      <c r="BC109" s="27"/>
      <c r="BD109" s="31"/>
      <c r="BE109" s="27"/>
      <c r="BF109" s="31"/>
      <c r="BG109" s="27"/>
      <c r="BH109" s="31"/>
      <c r="BI109" s="27"/>
      <c r="BJ109" s="31"/>
      <c r="BK109" s="27"/>
      <c r="BL109" s="31"/>
      <c r="BM109" s="27"/>
      <c r="BN109" s="31"/>
      <c r="BO109" s="27"/>
      <c r="BP109" s="31"/>
      <c r="BQ109" s="27"/>
      <c r="BR109" s="31"/>
      <c r="BS109" s="27"/>
      <c r="BT109" s="31"/>
      <c r="BU109" s="27"/>
      <c r="BV109" s="31"/>
      <c r="BW109" s="27"/>
      <c r="BX109" s="31"/>
      <c r="BY109" s="27"/>
      <c r="BZ109" s="31"/>
      <c r="CA109" s="27"/>
      <c r="CB109" s="31"/>
      <c r="CC109" s="27"/>
      <c r="CD109" s="31"/>
      <c r="CE109" s="27"/>
      <c r="CF109" s="31"/>
      <c r="CG109" s="27"/>
      <c r="CH109" s="31"/>
      <c r="CI109" s="27"/>
      <c r="CJ109" s="31"/>
      <c r="CK109" s="27"/>
      <c r="CL109" s="31"/>
      <c r="CM109" s="27"/>
      <c r="CN109" s="31"/>
      <c r="CO109" s="27"/>
      <c r="CP109" s="31"/>
      <c r="CQ109" s="27"/>
      <c r="CR109" s="31"/>
      <c r="CS109" s="27"/>
      <c r="CT109" s="31"/>
      <c r="CU109" s="27"/>
      <c r="CV109" s="31"/>
      <c r="CW109" s="27"/>
      <c r="CX109" s="31"/>
      <c r="CY109" s="27"/>
      <c r="CZ109" s="31"/>
      <c r="DA109" s="27"/>
      <c r="DB109" s="31"/>
      <c r="DC109" s="27"/>
      <c r="DD109" s="31"/>
      <c r="DE109" s="27"/>
      <c r="DF109" s="31"/>
      <c r="DG109" s="27"/>
      <c r="DH109" s="31"/>
      <c r="DI109" s="27"/>
      <c r="DJ109" s="31"/>
      <c r="DK109" s="27"/>
      <c r="DL109" s="31"/>
      <c r="DM109" s="27"/>
      <c r="DN109" s="31"/>
      <c r="DO109" s="27"/>
      <c r="DP109" s="31"/>
      <c r="DQ109" s="27"/>
      <c r="DR109" s="31"/>
      <c r="DS109" s="27"/>
      <c r="DT109" s="31"/>
      <c r="DU109" s="27"/>
      <c r="DV109" s="31"/>
      <c r="DW109" s="27"/>
      <c r="DX109" s="31"/>
      <c r="DY109" s="27"/>
      <c r="DZ109" s="31"/>
      <c r="EA109" s="27"/>
      <c r="EB109" s="31"/>
      <c r="EC109" s="27"/>
      <c r="ED109" s="31"/>
      <c r="EE109" s="27"/>
      <c r="EF109" s="31"/>
      <c r="EG109" s="27"/>
      <c r="EH109" s="31"/>
      <c r="EI109" s="27"/>
      <c r="EJ109" s="31"/>
      <c r="EK109" s="27"/>
      <c r="EL109" s="31"/>
      <c r="EM109" s="27"/>
      <c r="EN109" s="31"/>
      <c r="EO109" s="27"/>
      <c r="EP109" s="31"/>
      <c r="EQ109" s="27"/>
      <c r="ER109" s="31"/>
      <c r="ES109" s="27"/>
      <c r="ET109" s="31"/>
      <c r="EU109" s="27"/>
      <c r="EV109" s="31"/>
      <c r="EW109" s="27"/>
      <c r="EX109" s="31"/>
      <c r="EY109" s="27"/>
      <c r="EZ109" s="31"/>
      <c r="FA109" s="27"/>
      <c r="FB109" s="31"/>
      <c r="FC109" s="27"/>
      <c r="FD109" s="31"/>
      <c r="FE109" s="27"/>
      <c r="FF109" s="31"/>
      <c r="FG109" s="27"/>
      <c r="FH109" s="31"/>
      <c r="FI109" s="27"/>
      <c r="FJ109" s="31"/>
      <c r="FK109" s="27"/>
      <c r="FL109" s="31"/>
      <c r="FM109" s="27"/>
      <c r="FN109" s="31"/>
      <c r="FO109" s="27"/>
      <c r="FP109" s="31"/>
      <c r="FQ109" s="27"/>
      <c r="FR109" s="31"/>
      <c r="FS109" s="27"/>
      <c r="FT109" s="31"/>
      <c r="FU109" s="27"/>
      <c r="FV109" s="31"/>
      <c r="FW109" s="27"/>
      <c r="FX109" s="31"/>
      <c r="FY109" s="27"/>
      <c r="FZ109" s="31"/>
      <c r="GA109" s="27"/>
      <c r="GB109" s="31"/>
      <c r="GC109" s="27"/>
      <c r="GD109" s="31"/>
      <c r="GE109" s="27"/>
      <c r="GF109" s="31"/>
      <c r="GG109" s="27"/>
      <c r="GH109" s="31"/>
      <c r="GI109" s="27"/>
      <c r="GJ109" s="31"/>
      <c r="GK109" s="27"/>
      <c r="GL109" s="31"/>
      <c r="GM109" s="27"/>
      <c r="GN109" s="31"/>
      <c r="GO109" s="27"/>
      <c r="GP109" s="31"/>
      <c r="GQ109" s="27"/>
      <c r="GR109" s="31"/>
      <c r="GS109" s="27"/>
      <c r="GT109" s="31"/>
      <c r="GU109" s="27"/>
      <c r="GV109" s="31"/>
      <c r="GW109" s="27"/>
      <c r="GX109" s="31"/>
      <c r="GY109" s="27"/>
      <c r="GZ109" s="31"/>
      <c r="HA109" s="27"/>
      <c r="HB109" s="31"/>
      <c r="HC109" s="27"/>
      <c r="HD109" s="31"/>
      <c r="HE109" s="27"/>
      <c r="HF109" s="31"/>
      <c r="HG109" s="27"/>
      <c r="HH109" s="31"/>
      <c r="HI109" s="27"/>
      <c r="HJ109" s="31"/>
      <c r="HK109" s="27"/>
      <c r="HL109" s="31"/>
      <c r="HM109" s="27"/>
      <c r="HN109" s="31"/>
      <c r="HO109" s="27"/>
      <c r="HP109" s="31"/>
      <c r="HQ109" s="27"/>
      <c r="HR109" s="31"/>
      <c r="HS109" s="27"/>
      <c r="HT109" s="31"/>
      <c r="HU109" s="27"/>
      <c r="HV109" s="31"/>
      <c r="HW109" s="27"/>
      <c r="HX109" s="31"/>
      <c r="HY109" s="27"/>
      <c r="HZ109" s="31"/>
      <c r="IA109" s="27"/>
      <c r="IB109" s="31"/>
      <c r="IC109" s="27"/>
      <c r="ID109" s="31"/>
      <c r="IE109" s="27"/>
      <c r="IF109" s="31"/>
      <c r="IG109" s="27"/>
      <c r="IH109" s="31"/>
      <c r="II109" s="27"/>
      <c r="IJ109" s="31"/>
      <c r="IK109" s="27"/>
      <c r="IL109" s="31"/>
      <c r="IM109" s="27"/>
    </row>
    <row r="110" spans="1:247">
      <c r="A110" s="8">
        <v>18</v>
      </c>
      <c r="C110" s="9" t="s">
        <v>44</v>
      </c>
      <c r="D110" s="27" t="s">
        <v>64</v>
      </c>
      <c r="E110" s="8">
        <v>18</v>
      </c>
      <c r="G110" s="50"/>
      <c r="H110" s="48">
        <f>+H307</f>
        <v>11419291</v>
      </c>
      <c r="I110" s="30"/>
      <c r="J110" s="50"/>
      <c r="K110" s="138">
        <v>10827070</v>
      </c>
    </row>
    <row r="111" spans="1:247">
      <c r="A111" s="8">
        <v>19</v>
      </c>
      <c r="C111" s="9" t="s">
        <v>45</v>
      </c>
      <c r="D111" s="27" t="s">
        <v>64</v>
      </c>
      <c r="E111" s="8">
        <v>19</v>
      </c>
      <c r="G111" s="50"/>
      <c r="H111" s="48">
        <f>+H313</f>
        <v>22819160</v>
      </c>
      <c r="I111" s="30"/>
      <c r="J111" s="50"/>
      <c r="K111" s="138">
        <v>25381558</v>
      </c>
    </row>
    <row r="112" spans="1:247">
      <c r="A112" s="8">
        <v>20</v>
      </c>
      <c r="C112" s="9" t="s">
        <v>46</v>
      </c>
      <c r="D112" s="27" t="s">
        <v>64</v>
      </c>
      <c r="E112" s="8">
        <v>20</v>
      </c>
      <c r="G112" s="50"/>
      <c r="H112" s="48">
        <f>H109+H110+H111</f>
        <v>115045205</v>
      </c>
      <c r="I112" s="30"/>
      <c r="J112" s="50"/>
      <c r="K112" s="48">
        <f>K109+K110+K111</f>
        <v>121399043</v>
      </c>
    </row>
    <row r="113" spans="1:11">
      <c r="A113" s="27">
        <v>21</v>
      </c>
      <c r="C113" s="9"/>
      <c r="D113" s="27"/>
      <c r="E113" s="8">
        <v>21</v>
      </c>
      <c r="G113" s="50"/>
      <c r="H113" s="48">
        <f>+H352-H333</f>
        <v>0</v>
      </c>
      <c r="I113" s="30"/>
      <c r="J113" s="50"/>
      <c r="K113" s="48">
        <f>+K352-K333</f>
        <v>0</v>
      </c>
    </row>
    <row r="114" spans="1:11">
      <c r="A114" s="27">
        <v>22</v>
      </c>
      <c r="C114" s="9"/>
      <c r="D114" s="27"/>
      <c r="E114" s="8">
        <v>22</v>
      </c>
      <c r="G114" s="50"/>
      <c r="H114" s="48">
        <f>H333</f>
        <v>0</v>
      </c>
      <c r="I114" s="30" t="s">
        <v>38</v>
      </c>
      <c r="J114" s="50"/>
      <c r="K114" s="48">
        <f>K333</f>
        <v>0</v>
      </c>
    </row>
    <row r="115" spans="1:11">
      <c r="A115" s="8">
        <v>23</v>
      </c>
      <c r="C115" s="32"/>
      <c r="E115" s="8">
        <v>23</v>
      </c>
      <c r="F115" s="19" t="s">
        <v>6</v>
      </c>
      <c r="G115" s="20"/>
      <c r="H115" s="21"/>
      <c r="I115" s="28"/>
      <c r="J115" s="20"/>
      <c r="K115" s="21"/>
    </row>
    <row r="116" spans="1:11">
      <c r="A116" s="8">
        <v>24</v>
      </c>
      <c r="C116" s="32"/>
      <c r="D116" s="9"/>
      <c r="E116" s="8">
        <v>24</v>
      </c>
    </row>
    <row r="117" spans="1:11">
      <c r="A117" s="8">
        <v>25</v>
      </c>
      <c r="C117" s="9" t="s">
        <v>239</v>
      </c>
      <c r="D117" s="27" t="s">
        <v>65</v>
      </c>
      <c r="E117" s="8">
        <v>25</v>
      </c>
      <c r="G117" s="50"/>
      <c r="H117" s="48">
        <f>+H399</f>
        <v>7470290</v>
      </c>
      <c r="I117" s="30"/>
      <c r="J117" s="50"/>
      <c r="K117" s="48">
        <f>+K399</f>
        <v>8617480</v>
      </c>
    </row>
    <row r="118" spans="1:11">
      <c r="A118" s="137">
        <v>26</v>
      </c>
      <c r="E118" s="137">
        <v>26</v>
      </c>
      <c r="F118" s="19" t="s">
        <v>6</v>
      </c>
      <c r="G118" s="20"/>
      <c r="H118" s="21"/>
      <c r="I118" s="28"/>
      <c r="J118" s="20"/>
      <c r="K118" s="21"/>
    </row>
    <row r="119" spans="1:11">
      <c r="A119" s="8">
        <v>27</v>
      </c>
      <c r="C119" s="9" t="s">
        <v>48</v>
      </c>
      <c r="E119" s="8">
        <v>27</v>
      </c>
      <c r="F119" s="17"/>
      <c r="G119" s="50"/>
      <c r="H119" s="48">
        <f>H105+H106+H112+H113+H114+H117</f>
        <v>130712568</v>
      </c>
      <c r="I119" s="29"/>
      <c r="J119" s="51"/>
      <c r="K119" s="48">
        <f>K105+K106+K112+K113+K114+K117</f>
        <v>138922510</v>
      </c>
    </row>
    <row r="120" spans="1:11">
      <c r="A120" s="8"/>
      <c r="C120" s="9"/>
      <c r="E120" s="8"/>
      <c r="F120" s="52" t="s">
        <v>260</v>
      </c>
      <c r="G120" s="53"/>
      <c r="H120" s="53"/>
      <c r="I120" s="53"/>
      <c r="J120" s="54"/>
      <c r="K120" s="55"/>
    </row>
    <row r="121" spans="1:11" ht="29.25" customHeight="1">
      <c r="C121" s="243" t="s">
        <v>233</v>
      </c>
      <c r="D121" s="243"/>
      <c r="E121" s="243"/>
      <c r="F121" s="243"/>
      <c r="G121" s="243"/>
      <c r="H121" s="243"/>
      <c r="I121" s="243"/>
      <c r="J121" s="243"/>
      <c r="K121" s="56"/>
    </row>
    <row r="122" spans="1:11">
      <c r="D122" s="27"/>
      <c r="F122" s="19"/>
      <c r="G122" s="20"/>
      <c r="I122" s="28"/>
      <c r="J122" s="20"/>
      <c r="K122" s="21"/>
    </row>
    <row r="123" spans="1:11">
      <c r="C123" s="137" t="s">
        <v>49</v>
      </c>
      <c r="G123" s="137"/>
      <c r="H123" s="137"/>
      <c r="J123" s="137"/>
      <c r="K123" s="137"/>
    </row>
    <row r="124" spans="1:11">
      <c r="D124" s="27"/>
      <c r="F124" s="19"/>
      <c r="G124" s="20"/>
      <c r="I124" s="28"/>
      <c r="J124" s="20"/>
      <c r="K124" s="21"/>
    </row>
    <row r="125" spans="1:11">
      <c r="E125" s="35"/>
    </row>
    <row r="126" spans="1:11">
      <c r="A126" s="36" t="s">
        <v>234</v>
      </c>
    </row>
    <row r="127" spans="1:11">
      <c r="A127" s="16" t="str">
        <f>$A$83</f>
        <v xml:space="preserve">Institution No.:  </v>
      </c>
      <c r="B127" s="36"/>
      <c r="C127" s="36"/>
      <c r="D127" s="36"/>
      <c r="E127" s="37"/>
      <c r="F127" s="36"/>
      <c r="G127" s="38"/>
      <c r="H127" s="39"/>
      <c r="I127" s="36"/>
      <c r="J127" s="38"/>
      <c r="K127" s="15" t="s">
        <v>50</v>
      </c>
    </row>
    <row r="128" spans="1:11" ht="14.25">
      <c r="A128" s="244" t="s">
        <v>249</v>
      </c>
      <c r="B128" s="244"/>
      <c r="C128" s="244"/>
      <c r="D128" s="244"/>
      <c r="E128" s="244"/>
      <c r="F128" s="244"/>
      <c r="G128" s="244"/>
      <c r="H128" s="244"/>
      <c r="I128" s="244"/>
      <c r="J128" s="244"/>
      <c r="K128" s="244"/>
    </row>
    <row r="129" spans="1:11">
      <c r="A129" s="16" t="str">
        <f>$A$42</f>
        <v xml:space="preserve">NAME: </v>
      </c>
      <c r="C129" s="137" t="str">
        <f>$D$20</f>
        <v>University of Colorado</v>
      </c>
      <c r="H129" s="40"/>
      <c r="J129" s="14"/>
      <c r="K129" s="18" t="str">
        <f>$K$3</f>
        <v>Date: October 10, 2016</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tr">
        <f>H87</f>
        <v>2015-16</v>
      </c>
      <c r="I131" s="23"/>
      <c r="J131" s="24"/>
      <c r="K131" s="25" t="str">
        <f>K87</f>
        <v>2016-17</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45" t="s">
        <v>66</v>
      </c>
      <c r="D135" s="245"/>
      <c r="E135" s="41">
        <v>2</v>
      </c>
      <c r="G135" s="94"/>
      <c r="H135" s="139">
        <v>0</v>
      </c>
      <c r="I135" s="95"/>
      <c r="J135" s="95"/>
      <c r="K135" s="139">
        <v>0</v>
      </c>
    </row>
    <row r="136" spans="1:11" ht="15.75" customHeight="1">
      <c r="A136" s="137">
        <v>3</v>
      </c>
      <c r="C136" s="137" t="s">
        <v>53</v>
      </c>
      <c r="E136" s="137">
        <v>3</v>
      </c>
      <c r="G136" s="94"/>
      <c r="H136" s="140">
        <v>0</v>
      </c>
      <c r="I136" s="94"/>
      <c r="J136" s="94"/>
      <c r="K136" s="140">
        <v>0</v>
      </c>
    </row>
    <row r="137" spans="1:11">
      <c r="A137" s="137">
        <v>4</v>
      </c>
      <c r="C137" s="137" t="s">
        <v>54</v>
      </c>
      <c r="E137" s="137">
        <v>4</v>
      </c>
      <c r="G137" s="94"/>
      <c r="H137" s="140">
        <v>0</v>
      </c>
      <c r="I137" s="94"/>
      <c r="J137" s="94"/>
      <c r="K137" s="140">
        <v>0</v>
      </c>
    </row>
    <row r="138" spans="1:11">
      <c r="A138" s="137">
        <v>5</v>
      </c>
      <c r="C138" s="137" t="s">
        <v>55</v>
      </c>
      <c r="E138" s="137">
        <v>5</v>
      </c>
      <c r="G138" s="94"/>
      <c r="H138" s="140">
        <v>0</v>
      </c>
      <c r="I138" s="94"/>
      <c r="J138" s="94"/>
      <c r="K138" s="140">
        <v>0</v>
      </c>
    </row>
    <row r="139" spans="1:11" ht="47.25" customHeight="1">
      <c r="A139" s="41">
        <v>6</v>
      </c>
      <c r="C139" s="245" t="s">
        <v>56</v>
      </c>
      <c r="D139" s="245"/>
      <c r="E139" s="41">
        <v>6</v>
      </c>
      <c r="G139" s="94"/>
      <c r="H139" s="139">
        <v>0</v>
      </c>
      <c r="I139" s="95"/>
      <c r="J139" s="95"/>
      <c r="K139" s="139">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ht="13.5">
      <c r="C158" s="137" t="s">
        <v>256</v>
      </c>
      <c r="E158" s="35"/>
    </row>
    <row r="159" spans="1:11">
      <c r="E159" s="35"/>
    </row>
    <row r="160" spans="1:11" ht="12.75">
      <c r="B160" s="45"/>
      <c r="C160" s="46"/>
      <c r="D160" s="47"/>
      <c r="E160" s="47"/>
      <c r="F160" s="47"/>
    </row>
    <row r="161" spans="1:11" ht="12.75">
      <c r="B161" s="45"/>
      <c r="C161" s="46"/>
      <c r="D161" s="47"/>
      <c r="E161" s="47"/>
      <c r="F161" s="47"/>
    </row>
    <row r="162" spans="1:11">
      <c r="E162" s="35"/>
    </row>
    <row r="163" spans="1:11">
      <c r="E163" s="35"/>
    </row>
    <row r="164" spans="1:11">
      <c r="E164" s="35"/>
    </row>
    <row r="165" spans="1:11">
      <c r="E165" s="35"/>
    </row>
    <row r="166" spans="1:11">
      <c r="E166" s="35"/>
    </row>
    <row r="167" spans="1:11">
      <c r="E167" s="35"/>
    </row>
    <row r="168" spans="1:11">
      <c r="E168" s="35"/>
    </row>
    <row r="169" spans="1:11">
      <c r="E169" s="35"/>
    </row>
    <row r="170" spans="1:11">
      <c r="E170" s="35"/>
    </row>
    <row r="171" spans="1:11">
      <c r="E171" s="35"/>
    </row>
    <row r="172" spans="1:11">
      <c r="E172" s="35"/>
    </row>
    <row r="173" spans="1:11">
      <c r="E173" s="35"/>
    </row>
    <row r="174" spans="1:11">
      <c r="A174" s="16" t="str">
        <f>$A$83</f>
        <v xml:space="preserve">Institution No.:  </v>
      </c>
      <c r="E174" s="35"/>
      <c r="G174" s="14"/>
      <c r="H174" s="40"/>
      <c r="J174" s="14"/>
      <c r="K174" s="15" t="s">
        <v>67</v>
      </c>
    </row>
    <row r="175" spans="1:11" s="36" customFormat="1">
      <c r="A175" s="244" t="s">
        <v>68</v>
      </c>
      <c r="B175" s="244"/>
      <c r="C175" s="244"/>
      <c r="D175" s="244"/>
      <c r="E175" s="244"/>
      <c r="F175" s="244"/>
      <c r="G175" s="244"/>
      <c r="H175" s="244"/>
      <c r="I175" s="244"/>
      <c r="J175" s="244"/>
      <c r="K175" s="244"/>
    </row>
    <row r="176" spans="1:11">
      <c r="A176" s="16" t="str">
        <f>$A$42</f>
        <v xml:space="preserve">NAME: </v>
      </c>
      <c r="C176" s="137" t="str">
        <f>$D$20</f>
        <v>University of Colorado</v>
      </c>
      <c r="H176" s="40"/>
      <c r="J176" s="14"/>
      <c r="K176" s="18" t="str">
        <f>$K$3</f>
        <v>Date: October 10, 2016</v>
      </c>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tr">
        <f>H131</f>
        <v>2015-16</v>
      </c>
      <c r="I178" s="23"/>
      <c r="J178" s="137"/>
      <c r="K178" s="25" t="str">
        <f>K131</f>
        <v>2016-17</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20" t="s">
        <v>6</v>
      </c>
      <c r="K180" s="20" t="s">
        <v>6</v>
      </c>
    </row>
    <row r="181" spans="1:11">
      <c r="A181" s="8">
        <v>1</v>
      </c>
      <c r="C181" s="9" t="s">
        <v>69</v>
      </c>
      <c r="E181" s="8">
        <v>1</v>
      </c>
      <c r="G181" s="14"/>
      <c r="H181" s="237"/>
      <c r="J181" s="137"/>
      <c r="K181" s="137"/>
    </row>
    <row r="182" spans="1:11">
      <c r="A182" s="27" t="s">
        <v>70</v>
      </c>
      <c r="C182" s="9" t="s">
        <v>71</v>
      </c>
      <c r="E182" s="27" t="s">
        <v>70</v>
      </c>
      <c r="F182" s="60"/>
      <c r="G182" s="96"/>
      <c r="H182" s="164">
        <v>6800</v>
      </c>
      <c r="I182" s="96"/>
      <c r="J182" s="137"/>
      <c r="K182" s="148">
        <v>6667.9</v>
      </c>
    </row>
    <row r="183" spans="1:11">
      <c r="A183" s="27" t="s">
        <v>72</v>
      </c>
      <c r="C183" s="9" t="s">
        <v>73</v>
      </c>
      <c r="E183" s="27" t="s">
        <v>72</v>
      </c>
      <c r="F183" s="60"/>
      <c r="G183" s="96"/>
      <c r="H183" s="165">
        <v>589</v>
      </c>
      <c r="I183" s="96"/>
      <c r="J183" s="137"/>
      <c r="K183" s="227">
        <v>1040.0999999999999</v>
      </c>
    </row>
    <row r="184" spans="1:11">
      <c r="A184" s="27" t="s">
        <v>74</v>
      </c>
      <c r="C184" s="9" t="s">
        <v>75</v>
      </c>
      <c r="E184" s="27" t="s">
        <v>74</v>
      </c>
      <c r="F184" s="60"/>
      <c r="G184" s="96"/>
      <c r="H184" s="166">
        <f>SUM(H182:H183)</f>
        <v>7389</v>
      </c>
      <c r="I184" s="96"/>
      <c r="J184" s="137"/>
      <c r="K184" s="96">
        <f>SUM(K182:K183)</f>
        <v>7708</v>
      </c>
    </row>
    <row r="185" spans="1:11">
      <c r="A185" s="8">
        <v>3</v>
      </c>
      <c r="C185" s="9" t="s">
        <v>76</v>
      </c>
      <c r="E185" s="8">
        <v>3</v>
      </c>
      <c r="F185" s="60"/>
      <c r="G185" s="96"/>
      <c r="H185" s="164">
        <v>701</v>
      </c>
      <c r="I185" s="96"/>
      <c r="J185" s="137"/>
      <c r="K185" s="148">
        <v>634</v>
      </c>
    </row>
    <row r="186" spans="1:11">
      <c r="A186" s="8">
        <v>4</v>
      </c>
      <c r="C186" s="9" t="s">
        <v>77</v>
      </c>
      <c r="E186" s="8">
        <v>4</v>
      </c>
      <c r="F186" s="60"/>
      <c r="G186" s="96"/>
      <c r="H186" s="166">
        <f>SUM(H184:H185)</f>
        <v>8090</v>
      </c>
      <c r="I186" s="96"/>
      <c r="J186" s="137"/>
      <c r="K186" s="96">
        <f>SUM(K184:K185)</f>
        <v>8342</v>
      </c>
    </row>
    <row r="187" spans="1:11">
      <c r="A187" s="8">
        <v>5</v>
      </c>
      <c r="E187" s="8">
        <v>5</v>
      </c>
      <c r="F187" s="60"/>
      <c r="G187" s="96"/>
      <c r="H187" s="166"/>
      <c r="I187" s="96"/>
      <c r="J187" s="137"/>
      <c r="K187" s="96"/>
    </row>
    <row r="188" spans="1:11">
      <c r="A188" s="8">
        <v>6</v>
      </c>
      <c r="C188" s="9" t="s">
        <v>78</v>
      </c>
      <c r="E188" s="8">
        <v>6</v>
      </c>
      <c r="F188" s="60"/>
      <c r="G188" s="96"/>
      <c r="H188" s="164">
        <v>1018</v>
      </c>
      <c r="I188" s="96"/>
      <c r="J188" s="137"/>
      <c r="K188" s="148">
        <v>1139</v>
      </c>
    </row>
    <row r="189" spans="1:11">
      <c r="A189" s="8">
        <v>7</v>
      </c>
      <c r="C189" s="9" t="s">
        <v>79</v>
      </c>
      <c r="E189" s="8">
        <v>7</v>
      </c>
      <c r="F189" s="60"/>
      <c r="G189" s="96"/>
      <c r="H189" s="164">
        <v>128</v>
      </c>
      <c r="I189" s="96"/>
      <c r="J189" s="137"/>
      <c r="K189" s="148">
        <v>117</v>
      </c>
    </row>
    <row r="190" spans="1:11">
      <c r="A190" s="8">
        <v>8</v>
      </c>
      <c r="C190" s="9" t="s">
        <v>80</v>
      </c>
      <c r="E190" s="8">
        <v>8</v>
      </c>
      <c r="F190" s="60"/>
      <c r="G190" s="96"/>
      <c r="H190" s="238">
        <f>SUM(H188:H189)</f>
        <v>1146</v>
      </c>
      <c r="I190" s="96"/>
      <c r="J190" s="137"/>
      <c r="K190" s="96">
        <f>SUM(K188:K189)</f>
        <v>1256</v>
      </c>
    </row>
    <row r="191" spans="1:11">
      <c r="A191" s="8">
        <v>9</v>
      </c>
      <c r="E191" s="8">
        <v>9</v>
      </c>
      <c r="F191" s="60"/>
      <c r="G191" s="96"/>
      <c r="H191" s="238"/>
      <c r="I191" s="96"/>
      <c r="J191" s="137"/>
      <c r="K191" s="96"/>
    </row>
    <row r="192" spans="1:11">
      <c r="A192" s="8">
        <v>10</v>
      </c>
      <c r="C192" s="9" t="s">
        <v>81</v>
      </c>
      <c r="E192" s="8">
        <v>10</v>
      </c>
      <c r="F192" s="60"/>
      <c r="G192" s="96"/>
      <c r="H192" s="238">
        <f>H184+H188</f>
        <v>8407</v>
      </c>
      <c r="I192" s="96"/>
      <c r="J192" s="137"/>
      <c r="K192" s="96">
        <f>K184+K188</f>
        <v>8847</v>
      </c>
    </row>
    <row r="193" spans="1:11">
      <c r="A193" s="8">
        <v>11</v>
      </c>
      <c r="C193" s="9" t="s">
        <v>82</v>
      </c>
      <c r="E193" s="8">
        <v>11</v>
      </c>
      <c r="F193" s="60"/>
      <c r="G193" s="96"/>
      <c r="H193" s="238">
        <f>H185+H189</f>
        <v>829</v>
      </c>
      <c r="I193" s="96"/>
      <c r="J193" s="137"/>
      <c r="K193" s="96">
        <f>K185+K189</f>
        <v>751</v>
      </c>
    </row>
    <row r="194" spans="1:11">
      <c r="A194" s="8">
        <v>12</v>
      </c>
      <c r="C194" s="9" t="s">
        <v>83</v>
      </c>
      <c r="E194" s="8">
        <v>12</v>
      </c>
      <c r="F194" s="60"/>
      <c r="G194" s="96"/>
      <c r="H194" s="238">
        <f>H192+H193</f>
        <v>9236</v>
      </c>
      <c r="I194" s="96"/>
      <c r="J194" s="137"/>
      <c r="K194" s="96">
        <f>K192+K193</f>
        <v>9598</v>
      </c>
    </row>
    <row r="195" spans="1:11">
      <c r="A195" s="8">
        <v>13</v>
      </c>
      <c r="E195" s="8">
        <v>13</v>
      </c>
      <c r="G195" s="96"/>
      <c r="H195" s="239"/>
      <c r="I195" s="100"/>
      <c r="J195" s="137"/>
      <c r="K195" s="100"/>
    </row>
    <row r="196" spans="1:11">
      <c r="A196" s="8">
        <v>15</v>
      </c>
      <c r="C196" s="9" t="s">
        <v>84</v>
      </c>
      <c r="E196" s="8">
        <v>15</v>
      </c>
      <c r="G196" s="96"/>
      <c r="H196" s="240"/>
      <c r="I196" s="100"/>
      <c r="J196" s="137"/>
      <c r="K196" s="236"/>
    </row>
    <row r="197" spans="1:11">
      <c r="A197" s="8">
        <v>16</v>
      </c>
      <c r="C197" s="9" t="s">
        <v>85</v>
      </c>
      <c r="E197" s="8">
        <v>16</v>
      </c>
      <c r="G197" s="96"/>
      <c r="H197" s="241">
        <f>(H119-H367)/H194</f>
        <v>14009.506171502815</v>
      </c>
      <c r="I197" s="102"/>
      <c r="J197" s="137"/>
      <c r="K197" s="99"/>
    </row>
    <row r="198" spans="1:11">
      <c r="A198" s="8">
        <v>17</v>
      </c>
      <c r="C198" s="9" t="s">
        <v>86</v>
      </c>
      <c r="E198" s="8">
        <v>17</v>
      </c>
      <c r="G198" s="96"/>
      <c r="H198" s="242">
        <f>75*30</f>
        <v>2250</v>
      </c>
      <c r="I198" s="100"/>
      <c r="J198" s="137"/>
      <c r="K198" s="100"/>
    </row>
    <row r="199" spans="1:11">
      <c r="A199" s="8">
        <v>18</v>
      </c>
      <c r="E199" s="8">
        <v>18</v>
      </c>
      <c r="G199" s="96"/>
      <c r="H199" s="239"/>
      <c r="I199" s="100"/>
      <c r="J199" s="137"/>
      <c r="K199" s="100"/>
    </row>
    <row r="200" spans="1:11">
      <c r="A200" s="137">
        <v>19</v>
      </c>
      <c r="C200" s="9" t="s">
        <v>87</v>
      </c>
      <c r="E200" s="137">
        <v>19</v>
      </c>
      <c r="G200" s="96"/>
      <c r="H200" s="239"/>
      <c r="I200" s="100"/>
      <c r="J200" s="137"/>
      <c r="K200" s="100"/>
    </row>
    <row r="201" spans="1:11">
      <c r="A201" s="8">
        <v>20</v>
      </c>
      <c r="C201" s="9" t="s">
        <v>88</v>
      </c>
      <c r="E201" s="8">
        <v>20</v>
      </c>
      <c r="F201" s="10"/>
      <c r="G201" s="103"/>
      <c r="H201" s="104">
        <f>G460+G499</f>
        <v>600.99999999999989</v>
      </c>
      <c r="I201" s="103"/>
      <c r="J201" s="137"/>
      <c r="K201" s="104"/>
    </row>
    <row r="202" spans="1:11">
      <c r="A202" s="8">
        <v>21</v>
      </c>
      <c r="C202" s="9" t="s">
        <v>89</v>
      </c>
      <c r="E202" s="8">
        <v>21</v>
      </c>
      <c r="F202" s="10"/>
      <c r="G202" s="103"/>
      <c r="H202" s="104">
        <f>G456+G495</f>
        <v>495.82499999999987</v>
      </c>
      <c r="I202" s="103"/>
      <c r="J202" s="137"/>
      <c r="K202" s="104"/>
    </row>
    <row r="203" spans="1:11">
      <c r="A203" s="8">
        <v>22</v>
      </c>
      <c r="C203" s="9" t="s">
        <v>90</v>
      </c>
      <c r="E203" s="8">
        <v>22</v>
      </c>
      <c r="F203" s="10"/>
      <c r="G203" s="103"/>
      <c r="H203" s="104">
        <f>G458+G497</f>
        <v>105.17499999999997</v>
      </c>
      <c r="I203" s="103"/>
      <c r="J203" s="137"/>
      <c r="K203" s="104"/>
    </row>
    <row r="204" spans="1:11">
      <c r="A204" s="8">
        <v>23</v>
      </c>
      <c r="E204" s="8">
        <v>23</v>
      </c>
      <c r="F204" s="10"/>
      <c r="G204" s="103"/>
      <c r="H204" s="104"/>
      <c r="I204" s="103"/>
      <c r="J204" s="137"/>
      <c r="K204" s="104"/>
    </row>
    <row r="205" spans="1:11">
      <c r="A205" s="8">
        <v>24</v>
      </c>
      <c r="C205" s="9" t="s">
        <v>91</v>
      </c>
      <c r="E205" s="8">
        <v>24</v>
      </c>
      <c r="F205" s="10"/>
      <c r="G205" s="103"/>
      <c r="H205" s="103"/>
      <c r="I205" s="103"/>
      <c r="K205" s="103"/>
    </row>
    <row r="206" spans="1:11" ht="15">
      <c r="A206" s="8">
        <v>25</v>
      </c>
      <c r="C206" s="9" t="s">
        <v>92</v>
      </c>
      <c r="E206" s="8">
        <v>25</v>
      </c>
      <c r="G206" s="96"/>
      <c r="H206" s="100">
        <f>IF(OR(G460&gt;0,G499&gt;0),(H499+H460)/(G499+G460),0)</f>
        <v>78835.534109816988</v>
      </c>
      <c r="I206" s="100"/>
      <c r="K206" s="136"/>
    </row>
    <row r="207" spans="1:11">
      <c r="A207" s="8">
        <v>26</v>
      </c>
      <c r="C207" s="9" t="s">
        <v>93</v>
      </c>
      <c r="E207" s="8">
        <v>26</v>
      </c>
      <c r="G207" s="96"/>
      <c r="H207" s="100">
        <f>IF(H202=0,0,(H456+H457+H495+H496)/H202)</f>
        <v>84860.113951495005</v>
      </c>
      <c r="I207" s="100"/>
      <c r="J207" s="137"/>
      <c r="K207" s="100"/>
    </row>
    <row r="208" spans="1:11">
      <c r="A208" s="8">
        <v>27</v>
      </c>
      <c r="C208" s="9" t="s">
        <v>94</v>
      </c>
      <c r="E208" s="8">
        <v>27</v>
      </c>
      <c r="G208" s="96"/>
      <c r="H208" s="100">
        <f>IF(H203=0,0,(H458+H459+H497+H498)/H203)</f>
        <v>50433.943427620645</v>
      </c>
      <c r="I208" s="100"/>
      <c r="J208" s="137"/>
      <c r="K208" s="100"/>
    </row>
    <row r="209" spans="1:11">
      <c r="A209" s="8">
        <v>28</v>
      </c>
      <c r="E209" s="8">
        <v>28</v>
      </c>
      <c r="G209" s="96"/>
      <c r="H209" s="100"/>
      <c r="I209" s="100"/>
      <c r="J209" s="137"/>
      <c r="K209" s="100"/>
    </row>
    <row r="210" spans="1:11">
      <c r="A210" s="8">
        <v>29</v>
      </c>
      <c r="C210" s="9" t="s">
        <v>95</v>
      </c>
      <c r="E210" s="8">
        <v>29</v>
      </c>
      <c r="F210" s="61"/>
      <c r="G210" s="96"/>
      <c r="H210" s="97">
        <f>G101</f>
        <v>1073.4699999999998</v>
      </c>
      <c r="I210" s="96"/>
      <c r="J210" s="137"/>
      <c r="K210" s="97"/>
    </row>
    <row r="211" spans="1:11">
      <c r="A211" s="9"/>
      <c r="H211" s="40"/>
      <c r="J211" s="137"/>
      <c r="K211" s="137"/>
    </row>
    <row r="212" spans="1:11">
      <c r="A212" s="9"/>
      <c r="H212" s="40"/>
      <c r="K212" s="40"/>
    </row>
    <row r="213" spans="1:11" ht="30" customHeight="1">
      <c r="A213" s="9"/>
      <c r="C213" s="252" t="s">
        <v>96</v>
      </c>
      <c r="D213" s="252"/>
      <c r="E213" s="252"/>
      <c r="F213" s="252"/>
      <c r="G213" s="252"/>
      <c r="H213" s="252"/>
      <c r="I213" s="252"/>
      <c r="K213" s="40"/>
    </row>
    <row r="214" spans="1:11">
      <c r="A214" s="9"/>
      <c r="H214" s="40"/>
      <c r="K214" s="40"/>
    </row>
    <row r="215" spans="1:11">
      <c r="A215" s="9"/>
      <c r="H215" s="40"/>
      <c r="K215" s="40"/>
    </row>
    <row r="216" spans="1:11">
      <c r="A216" s="9"/>
      <c r="H216" s="40"/>
      <c r="K216" s="40"/>
    </row>
    <row r="217" spans="1:11">
      <c r="A217" s="9"/>
      <c r="C217" s="36"/>
      <c r="D217" s="36"/>
      <c r="E217" s="36"/>
      <c r="F217" s="36"/>
      <c r="G217" s="62"/>
      <c r="H217" s="39"/>
      <c r="K217" s="40"/>
    </row>
    <row r="218" spans="1:11">
      <c r="A218" s="9"/>
      <c r="H218" s="40"/>
      <c r="K218" s="40"/>
    </row>
    <row r="219" spans="1:11">
      <c r="A219" s="9"/>
      <c r="H219" s="40"/>
      <c r="K219" s="40"/>
    </row>
    <row r="220" spans="1:11">
      <c r="A220" s="9"/>
      <c r="H220" s="40"/>
      <c r="K220" s="40"/>
    </row>
    <row r="221" spans="1:11">
      <c r="A221" s="9"/>
      <c r="H221" s="40"/>
      <c r="K221" s="40"/>
    </row>
    <row r="222" spans="1:11">
      <c r="A222" s="9"/>
      <c r="H222" s="40"/>
      <c r="K222" s="40"/>
    </row>
    <row r="223" spans="1:11">
      <c r="A223" s="9"/>
      <c r="H223" s="40"/>
      <c r="K223" s="40"/>
    </row>
    <row r="224" spans="1:11">
      <c r="E224" s="35"/>
      <c r="G224" s="14"/>
      <c r="H224" s="40"/>
      <c r="I224" s="17"/>
      <c r="K224" s="40"/>
    </row>
    <row r="225" spans="1:11">
      <c r="A225" s="9"/>
      <c r="H225" s="40"/>
      <c r="K225" s="40"/>
    </row>
    <row r="226" spans="1:11">
      <c r="A226" s="16" t="str">
        <f>$A$83</f>
        <v xml:space="preserve">Institution No.:  </v>
      </c>
      <c r="C226" s="63"/>
      <c r="G226" s="137"/>
      <c r="H226" s="137"/>
      <c r="I226" s="31" t="s">
        <v>97</v>
      </c>
      <c r="J226" s="137"/>
      <c r="K226" s="137"/>
    </row>
    <row r="227" spans="1:11">
      <c r="A227" s="159"/>
      <c r="B227" s="253" t="s">
        <v>98</v>
      </c>
      <c r="C227" s="253"/>
      <c r="D227" s="253"/>
      <c r="E227" s="253"/>
      <c r="F227" s="253"/>
      <c r="G227" s="253"/>
      <c r="H227" s="253"/>
      <c r="I227" s="253"/>
      <c r="J227" s="253"/>
      <c r="K227" s="253"/>
    </row>
    <row r="228" spans="1:11">
      <c r="A228" s="16" t="str">
        <f>$A$42</f>
        <v xml:space="preserve">NAME: </v>
      </c>
      <c r="C228" s="137" t="str">
        <f>$D$20</f>
        <v>University of Colorado</v>
      </c>
      <c r="G228" s="137"/>
      <c r="H228" s="137"/>
      <c r="I228" s="18" t="str">
        <f>$K$3</f>
        <v>Date: October 10, 2016</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6" t="s">
        <v>232</v>
      </c>
      <c r="G230" s="137"/>
      <c r="H230" s="137"/>
      <c r="J230" s="137"/>
      <c r="K230" s="137"/>
    </row>
    <row r="231" spans="1:11">
      <c r="A231" s="22"/>
      <c r="D231" s="26" t="s">
        <v>12</v>
      </c>
      <c r="G231" s="137"/>
      <c r="H231" s="137"/>
      <c r="I231" s="178"/>
      <c r="J231" s="178"/>
      <c r="K231" s="178"/>
    </row>
    <row r="232" spans="1:11">
      <c r="A232" s="19"/>
      <c r="D232" s="26" t="s">
        <v>99</v>
      </c>
      <c r="E232" s="26" t="s">
        <v>99</v>
      </c>
      <c r="F232" s="26" t="s">
        <v>100</v>
      </c>
      <c r="G232" s="26"/>
      <c r="H232" s="137"/>
    </row>
    <row r="233" spans="1:11">
      <c r="A233" s="9"/>
      <c r="C233" s="26" t="s">
        <v>101</v>
      </c>
      <c r="D233" s="26" t="s">
        <v>102</v>
      </c>
      <c r="E233" s="26" t="s">
        <v>103</v>
      </c>
      <c r="F233" s="26" t="s">
        <v>104</v>
      </c>
      <c r="G233" s="26"/>
      <c r="H233" s="137"/>
    </row>
    <row r="234" spans="1:11">
      <c r="A234" s="9"/>
      <c r="C234" s="19" t="s">
        <v>6</v>
      </c>
      <c r="D234" s="19" t="s">
        <v>6</v>
      </c>
      <c r="E234" s="19" t="s">
        <v>6</v>
      </c>
      <c r="F234" s="19" t="s">
        <v>6</v>
      </c>
      <c r="G234" s="19" t="s">
        <v>6</v>
      </c>
      <c r="H234" s="137"/>
    </row>
    <row r="235" spans="1:11">
      <c r="A235" s="9"/>
      <c r="G235" s="137"/>
      <c r="H235" s="137"/>
    </row>
    <row r="236" spans="1:11">
      <c r="A236" s="9"/>
      <c r="C236" s="9" t="s">
        <v>105</v>
      </c>
      <c r="D236" s="179">
        <v>0</v>
      </c>
      <c r="E236" s="105" t="s">
        <v>6</v>
      </c>
      <c r="F236" s="97" t="e">
        <f>D236/E236</f>
        <v>#DIV/0!</v>
      </c>
      <c r="G236" s="137"/>
      <c r="H236" s="137"/>
    </row>
    <row r="237" spans="1:11">
      <c r="A237" s="9"/>
      <c r="D237" s="179"/>
      <c r="E237" s="105"/>
      <c r="F237" s="105"/>
      <c r="G237" s="137"/>
      <c r="H237" s="137"/>
    </row>
    <row r="238" spans="1:11">
      <c r="A238" s="9"/>
      <c r="C238" s="9" t="s">
        <v>106</v>
      </c>
      <c r="D238" s="180">
        <v>4758.9333333333334</v>
      </c>
      <c r="E238" s="181">
        <v>93.580106081522899</v>
      </c>
      <c r="F238" s="97">
        <f>D238/E238</f>
        <v>50.854113471377758</v>
      </c>
      <c r="G238" s="8"/>
      <c r="H238" s="137"/>
    </row>
    <row r="239" spans="1:11" ht="14.25">
      <c r="A239" s="9"/>
      <c r="D239" s="182"/>
      <c r="E239" s="99"/>
      <c r="F239" s="99"/>
      <c r="G239" s="137"/>
      <c r="H239" s="137"/>
    </row>
    <row r="240" spans="1:11">
      <c r="A240" s="9"/>
      <c r="C240" s="9" t="s">
        <v>107</v>
      </c>
      <c r="D240" s="183">
        <v>3658.2166666666667</v>
      </c>
      <c r="E240" s="181">
        <v>322.57407541960322</v>
      </c>
      <c r="F240" s="97">
        <f>D240/E240</f>
        <v>11.340702633675912</v>
      </c>
      <c r="G240" s="8"/>
      <c r="H240" s="137"/>
    </row>
    <row r="241" spans="1:11">
      <c r="A241" s="9"/>
      <c r="D241" s="184"/>
      <c r="E241" s="99"/>
      <c r="F241" s="99"/>
      <c r="G241" s="137"/>
      <c r="H241" s="137"/>
    </row>
    <row r="242" spans="1:11">
      <c r="A242" s="9"/>
      <c r="C242" s="9" t="s">
        <v>108</v>
      </c>
      <c r="D242" s="185">
        <f>SUM(D236:D240)</f>
        <v>8417.15</v>
      </c>
      <c r="E242" s="97">
        <f>SUM(E236:E240)</f>
        <v>416.15418150112612</v>
      </c>
      <c r="F242" s="97">
        <f>D242/E242</f>
        <v>20.226037305784523</v>
      </c>
      <c r="G242" s="29"/>
      <c r="H242" s="64"/>
    </row>
    <row r="243" spans="1:11">
      <c r="A243" s="9"/>
      <c r="D243" s="186"/>
      <c r="E243" s="65"/>
      <c r="F243" s="65"/>
      <c r="G243" s="137"/>
      <c r="H243" s="137"/>
    </row>
    <row r="244" spans="1:11">
      <c r="A244" s="9"/>
      <c r="D244" s="186"/>
      <c r="E244" s="65"/>
      <c r="F244" s="65"/>
      <c r="G244" s="137"/>
      <c r="H244" s="137"/>
    </row>
    <row r="245" spans="1:11">
      <c r="A245" s="9"/>
      <c r="C245" s="9" t="s">
        <v>109</v>
      </c>
      <c r="D245" s="187">
        <v>707.6</v>
      </c>
      <c r="E245" s="188">
        <v>127.94666860422872</v>
      </c>
      <c r="F245" s="97">
        <f>D245/E245</f>
        <v>5.5304292618105215</v>
      </c>
      <c r="G245" s="8"/>
      <c r="H245" s="137"/>
    </row>
    <row r="246" spans="1:11">
      <c r="A246" s="9"/>
      <c r="D246" s="184"/>
      <c r="E246" s="99"/>
      <c r="F246" s="97"/>
      <c r="G246" s="137"/>
      <c r="H246" s="137"/>
    </row>
    <row r="247" spans="1:11">
      <c r="A247" s="9"/>
      <c r="B247" s="9" t="s">
        <v>38</v>
      </c>
      <c r="C247" s="9" t="s">
        <v>110</v>
      </c>
      <c r="D247" s="187">
        <v>110.46666666666667</v>
      </c>
      <c r="E247" s="188">
        <v>56.899149894645063</v>
      </c>
      <c r="F247" s="97">
        <f>D247/E247</f>
        <v>1.94144669773112</v>
      </c>
      <c r="G247" s="8"/>
      <c r="H247" s="137"/>
    </row>
    <row r="248" spans="1:11">
      <c r="A248" s="9"/>
      <c r="D248" s="184"/>
      <c r="E248" s="99"/>
      <c r="F248" s="97"/>
      <c r="G248" s="137"/>
      <c r="H248" s="137"/>
    </row>
    <row r="249" spans="1:11">
      <c r="A249" s="9"/>
      <c r="C249" s="9" t="s">
        <v>111</v>
      </c>
      <c r="D249" s="184">
        <f>SUM(D245:D247)</f>
        <v>818.06666666666672</v>
      </c>
      <c r="E249" s="99">
        <f>SUM(E245:E247)</f>
        <v>184.84581849887377</v>
      </c>
      <c r="F249" s="97">
        <f>D249/E249</f>
        <v>4.4256703955229098</v>
      </c>
      <c r="G249" s="8"/>
      <c r="H249" s="137"/>
    </row>
    <row r="250" spans="1:11">
      <c r="A250" s="9"/>
      <c r="D250" s="189"/>
      <c r="E250" s="87"/>
      <c r="F250" s="97"/>
      <c r="G250" s="137"/>
      <c r="H250" s="137"/>
    </row>
    <row r="251" spans="1:11">
      <c r="A251" s="9"/>
      <c r="C251" s="9" t="s">
        <v>112</v>
      </c>
      <c r="D251" s="190">
        <f>SUM(D242,D249)</f>
        <v>9235.2166666666672</v>
      </c>
      <c r="E251" s="90">
        <f>SUM(E242,E249)</f>
        <v>600.99999999999989</v>
      </c>
      <c r="F251" s="97">
        <f>D251/E251</f>
        <v>15.366417082640048</v>
      </c>
      <c r="G251" s="8"/>
      <c r="H251" s="137"/>
    </row>
    <row r="252" spans="1:11">
      <c r="A252" s="9"/>
      <c r="G252" s="137"/>
      <c r="H252" s="137"/>
      <c r="I252" s="178"/>
      <c r="J252" s="178"/>
      <c r="K252" s="178"/>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H264" s="40"/>
      <c r="K264" s="40"/>
    </row>
    <row r="265" spans="1:11">
      <c r="A265" s="9"/>
      <c r="H265" s="40"/>
      <c r="K265" s="40"/>
    </row>
    <row r="266" spans="1:11">
      <c r="A266" s="9"/>
      <c r="H266" s="40"/>
      <c r="K266" s="40"/>
    </row>
    <row r="267" spans="1:11">
      <c r="A267" s="9"/>
      <c r="H267" s="40"/>
      <c r="K267" s="40"/>
    </row>
    <row r="268" spans="1:11">
      <c r="A268" s="9"/>
      <c r="H268" s="40"/>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10, 2016</v>
      </c>
    </row>
    <row r="278" spans="1:11">
      <c r="A278" s="19" t="s">
        <v>6</v>
      </c>
      <c r="B278" s="19" t="s">
        <v>6</v>
      </c>
      <c r="C278" s="19" t="s">
        <v>6</v>
      </c>
      <c r="D278" s="19" t="s">
        <v>6</v>
      </c>
      <c r="E278" s="19" t="s">
        <v>6</v>
      </c>
      <c r="F278" s="19" t="s">
        <v>6</v>
      </c>
      <c r="G278" s="20" t="s">
        <v>6</v>
      </c>
      <c r="H278" s="21" t="s">
        <v>6</v>
      </c>
      <c r="I278" s="19"/>
      <c r="J278" s="137"/>
      <c r="K278" s="21"/>
    </row>
    <row r="279" spans="1:11">
      <c r="A279" s="22" t="s">
        <v>7</v>
      </c>
      <c r="E279" s="22" t="s">
        <v>7</v>
      </c>
      <c r="F279" s="23"/>
      <c r="G279" s="24"/>
      <c r="H279" s="25" t="str">
        <f>H178</f>
        <v>2015-16</v>
      </c>
      <c r="I279" s="23"/>
      <c r="J279" s="137"/>
      <c r="K279" s="25"/>
    </row>
    <row r="280" spans="1:11" ht="21" customHeight="1">
      <c r="A280" s="22" t="s">
        <v>9</v>
      </c>
      <c r="C280" s="26" t="s">
        <v>51</v>
      </c>
      <c r="D280" s="68" t="s">
        <v>235</v>
      </c>
      <c r="E280" s="22" t="s">
        <v>9</v>
      </c>
      <c r="F280" s="23"/>
      <c r="G280" s="24" t="s">
        <v>11</v>
      </c>
      <c r="H280" s="25" t="s">
        <v>12</v>
      </c>
      <c r="I280" s="23"/>
      <c r="J280" s="137"/>
      <c r="K280" s="23"/>
    </row>
    <row r="281" spans="1:11">
      <c r="A281" s="19" t="s">
        <v>6</v>
      </c>
      <c r="B281" s="19" t="s">
        <v>6</v>
      </c>
      <c r="C281" s="19" t="s">
        <v>6</v>
      </c>
      <c r="D281" s="19" t="s">
        <v>6</v>
      </c>
      <c r="E281" s="19" t="s">
        <v>6</v>
      </c>
      <c r="F281" s="19" t="s">
        <v>6</v>
      </c>
      <c r="G281" s="20" t="s">
        <v>6</v>
      </c>
      <c r="H281" s="21" t="s">
        <v>6</v>
      </c>
      <c r="I281" s="19"/>
      <c r="J281" s="137"/>
      <c r="K281" s="19"/>
    </row>
    <row r="282" spans="1:11">
      <c r="A282" s="8">
        <v>1</v>
      </c>
      <c r="C282" s="9" t="s">
        <v>117</v>
      </c>
      <c r="E282" s="8">
        <v>1</v>
      </c>
      <c r="G282" s="14"/>
      <c r="H282" s="40"/>
      <c r="J282" s="137"/>
      <c r="K282" s="137"/>
    </row>
    <row r="283" spans="1:11">
      <c r="A283" s="8">
        <f>(A282+1)</f>
        <v>2</v>
      </c>
      <c r="C283" s="9" t="s">
        <v>118</v>
      </c>
      <c r="D283" s="9" t="s">
        <v>119</v>
      </c>
      <c r="E283" s="8">
        <f>(E282+1)</f>
        <v>2</v>
      </c>
      <c r="F283" s="10"/>
      <c r="G283" s="144">
        <v>126</v>
      </c>
      <c r="H283" s="145">
        <v>2123428</v>
      </c>
      <c r="I283" s="103"/>
      <c r="J283" s="137"/>
      <c r="K283" s="137"/>
    </row>
    <row r="284" spans="1:11">
      <c r="A284" s="8">
        <f>(A283+1)</f>
        <v>3</v>
      </c>
      <c r="D284" s="9" t="s">
        <v>120</v>
      </c>
      <c r="E284" s="8">
        <f>(E283+1)</f>
        <v>3</v>
      </c>
      <c r="F284" s="10"/>
      <c r="G284" s="144">
        <v>542</v>
      </c>
      <c r="H284" s="145">
        <v>6232104</v>
      </c>
      <c r="I284" s="103"/>
      <c r="J284" s="137"/>
      <c r="K284" s="137"/>
    </row>
    <row r="285" spans="1:11">
      <c r="A285" s="8">
        <v>4</v>
      </c>
      <c r="C285" s="9" t="s">
        <v>121</v>
      </c>
      <c r="D285" s="9" t="s">
        <v>122</v>
      </c>
      <c r="E285" s="8">
        <v>4</v>
      </c>
      <c r="F285" s="10"/>
      <c r="G285" s="144">
        <v>11</v>
      </c>
      <c r="H285" s="145">
        <v>356605</v>
      </c>
      <c r="I285" s="103"/>
      <c r="J285" s="137"/>
      <c r="K285" s="137"/>
    </row>
    <row r="286" spans="1:11">
      <c r="A286" s="8">
        <f>(A285+1)</f>
        <v>5</v>
      </c>
      <c r="D286" s="9" t="s">
        <v>123</v>
      </c>
      <c r="E286" s="8">
        <f>(E285+1)</f>
        <v>5</v>
      </c>
      <c r="F286" s="10"/>
      <c r="G286" s="144">
        <v>58</v>
      </c>
      <c r="H286" s="145">
        <v>1179341</v>
      </c>
      <c r="I286" s="103"/>
      <c r="J286" s="137"/>
      <c r="K286" s="137"/>
    </row>
    <row r="287" spans="1:11">
      <c r="A287" s="8">
        <f>(A286+1)</f>
        <v>6</v>
      </c>
      <c r="C287" s="9" t="s">
        <v>124</v>
      </c>
      <c r="E287" s="8">
        <f>(E286+1)</f>
        <v>6</v>
      </c>
      <c r="G287" s="191">
        <f>SUM(G283:G286)</f>
        <v>737</v>
      </c>
      <c r="H287" s="100">
        <f>SUM(H283:H286)</f>
        <v>9891478</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44">
        <v>284</v>
      </c>
      <c r="H289" s="145">
        <v>4586993</v>
      </c>
      <c r="I289" s="103"/>
      <c r="J289" s="137"/>
      <c r="K289" s="137"/>
    </row>
    <row r="290" spans="1:11">
      <c r="A290" s="8">
        <v>9</v>
      </c>
      <c r="D290" s="9" t="s">
        <v>120</v>
      </c>
      <c r="E290" s="8">
        <v>9</v>
      </c>
      <c r="F290" s="10"/>
      <c r="G290" s="144">
        <v>3516</v>
      </c>
      <c r="H290" s="145">
        <v>38099001</v>
      </c>
      <c r="I290" s="103"/>
      <c r="J290" s="137"/>
      <c r="K290" s="137"/>
    </row>
    <row r="291" spans="1:11">
      <c r="A291" s="8">
        <v>10</v>
      </c>
      <c r="C291" s="9" t="s">
        <v>121</v>
      </c>
      <c r="D291" s="9" t="s">
        <v>122</v>
      </c>
      <c r="E291" s="8">
        <v>10</v>
      </c>
      <c r="F291" s="10"/>
      <c r="G291" s="144">
        <v>59</v>
      </c>
      <c r="H291" s="145">
        <v>1863335</v>
      </c>
      <c r="I291" s="103"/>
      <c r="J291" s="137"/>
      <c r="K291" s="137"/>
    </row>
    <row r="292" spans="1:11">
      <c r="A292" s="8">
        <f>(A291+1)</f>
        <v>11</v>
      </c>
      <c r="D292" s="9" t="s">
        <v>123</v>
      </c>
      <c r="E292" s="8">
        <f>(E291+1)</f>
        <v>11</v>
      </c>
      <c r="F292" s="10"/>
      <c r="G292" s="144">
        <v>508</v>
      </c>
      <c r="H292" s="145">
        <v>9302316</v>
      </c>
      <c r="I292" s="103"/>
      <c r="J292" s="137"/>
      <c r="K292" s="137"/>
    </row>
    <row r="293" spans="1:11">
      <c r="A293" s="8">
        <f>(A292+1)</f>
        <v>12</v>
      </c>
      <c r="C293" s="9" t="s">
        <v>126</v>
      </c>
      <c r="E293" s="8">
        <f>(E292+1)</f>
        <v>12</v>
      </c>
      <c r="G293" s="99">
        <f>SUM(G289:G292)</f>
        <v>4367</v>
      </c>
      <c r="H293" s="100">
        <f>SUM(H289:H292)</f>
        <v>53851645</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44"/>
      <c r="H295" s="145"/>
      <c r="I295" s="103"/>
      <c r="J295" s="137"/>
      <c r="K295" s="137"/>
    </row>
    <row r="296" spans="1:11">
      <c r="A296" s="8">
        <v>15</v>
      </c>
      <c r="C296" s="9"/>
      <c r="D296" s="9" t="s">
        <v>120</v>
      </c>
      <c r="E296" s="8">
        <v>15</v>
      </c>
      <c r="F296" s="10"/>
      <c r="G296" s="144"/>
      <c r="H296" s="145"/>
      <c r="I296" s="103"/>
      <c r="J296" s="137"/>
      <c r="K296" s="137"/>
    </row>
    <row r="297" spans="1:11">
      <c r="A297" s="8">
        <v>16</v>
      </c>
      <c r="C297" s="9" t="s">
        <v>121</v>
      </c>
      <c r="D297" s="9" t="s">
        <v>122</v>
      </c>
      <c r="E297" s="8">
        <v>16</v>
      </c>
      <c r="F297" s="10"/>
      <c r="G297" s="144"/>
      <c r="H297" s="145"/>
      <c r="I297" s="103"/>
      <c r="J297" s="137"/>
      <c r="K297" s="137"/>
    </row>
    <row r="298" spans="1:11">
      <c r="A298" s="8">
        <v>17</v>
      </c>
      <c r="C298" s="9"/>
      <c r="D298" s="9" t="s">
        <v>123</v>
      </c>
      <c r="E298" s="8">
        <v>17</v>
      </c>
      <c r="G298" s="143"/>
      <c r="H298" s="146">
        <v>0</v>
      </c>
      <c r="I298" s="100"/>
      <c r="J298" s="137"/>
      <c r="K298" s="137"/>
    </row>
    <row r="299" spans="1:11">
      <c r="A299" s="8">
        <v>18</v>
      </c>
      <c r="C299" s="9" t="s">
        <v>128</v>
      </c>
      <c r="D299" s="9"/>
      <c r="E299" s="8">
        <v>18</v>
      </c>
      <c r="G299" s="99">
        <f>SUM(G295:G298)</f>
        <v>0</v>
      </c>
      <c r="H299" s="100">
        <f>SUM(H295:H298)</f>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44">
        <v>291</v>
      </c>
      <c r="H301" s="145">
        <v>4708870</v>
      </c>
      <c r="I301" s="103"/>
      <c r="J301" s="137"/>
      <c r="K301" s="137"/>
    </row>
    <row r="302" spans="1:11">
      <c r="A302" s="8">
        <v>21</v>
      </c>
      <c r="C302" s="9"/>
      <c r="D302" s="9" t="s">
        <v>120</v>
      </c>
      <c r="E302" s="8">
        <v>21</v>
      </c>
      <c r="F302" s="69"/>
      <c r="G302" s="144">
        <v>3331</v>
      </c>
      <c r="H302" s="145">
        <v>36475649</v>
      </c>
      <c r="I302" s="103"/>
      <c r="J302" s="137"/>
      <c r="K302" s="137"/>
    </row>
    <row r="303" spans="1:11">
      <c r="A303" s="8">
        <v>22</v>
      </c>
      <c r="C303" s="9" t="s">
        <v>121</v>
      </c>
      <c r="D303" s="9" t="s">
        <v>122</v>
      </c>
      <c r="E303" s="8">
        <v>22</v>
      </c>
      <c r="F303" s="69"/>
      <c r="G303" s="144">
        <v>57</v>
      </c>
      <c r="H303" s="145">
        <v>1787764</v>
      </c>
      <c r="I303" s="103"/>
      <c r="J303" s="137"/>
      <c r="K303" s="137"/>
    </row>
    <row r="304" spans="1:11">
      <c r="A304" s="8">
        <v>23</v>
      </c>
      <c r="D304" s="9" t="s">
        <v>123</v>
      </c>
      <c r="E304" s="8">
        <v>23</v>
      </c>
      <c r="F304" s="69"/>
      <c r="G304" s="144">
        <v>452</v>
      </c>
      <c r="H304" s="145">
        <v>8329799</v>
      </c>
      <c r="I304" s="103"/>
      <c r="J304" s="137"/>
      <c r="K304" s="137"/>
    </row>
    <row r="305" spans="1:11">
      <c r="A305" s="8">
        <v>24</v>
      </c>
      <c r="C305" s="9" t="s">
        <v>130</v>
      </c>
      <c r="E305" s="8">
        <v>24</v>
      </c>
      <c r="F305" s="57"/>
      <c r="G305" s="97">
        <f>SUM(G301:G304)</f>
        <v>4131</v>
      </c>
      <c r="H305" s="96">
        <f>SUM(H301:H304)</f>
        <v>51302082</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99">
        <f t="shared" ref="G307:H310" si="0">G283+G289+G295+G301</f>
        <v>701</v>
      </c>
      <c r="H307" s="100">
        <f t="shared" si="0"/>
        <v>11419291</v>
      </c>
      <c r="I307" s="100"/>
      <c r="J307" s="137"/>
      <c r="K307" s="99"/>
    </row>
    <row r="308" spans="1:11">
      <c r="A308" s="8">
        <v>27</v>
      </c>
      <c r="C308" s="9"/>
      <c r="D308" s="9" t="s">
        <v>120</v>
      </c>
      <c r="E308" s="8">
        <v>27</v>
      </c>
      <c r="G308" s="99">
        <f t="shared" si="0"/>
        <v>7389</v>
      </c>
      <c r="H308" s="100">
        <f>H284+H290+H296+H302</f>
        <v>80806754</v>
      </c>
      <c r="I308" s="100"/>
      <c r="J308" s="137"/>
      <c r="K308" s="99"/>
    </row>
    <row r="309" spans="1:11">
      <c r="A309" s="8">
        <v>28</v>
      </c>
      <c r="C309" s="9" t="s">
        <v>121</v>
      </c>
      <c r="D309" s="9" t="s">
        <v>122</v>
      </c>
      <c r="E309" s="8">
        <v>28</v>
      </c>
      <c r="G309" s="99">
        <f t="shared" si="0"/>
        <v>127</v>
      </c>
      <c r="H309" s="100">
        <f t="shared" si="0"/>
        <v>4007704</v>
      </c>
      <c r="I309" s="100"/>
      <c r="J309" s="137"/>
      <c r="K309" s="99"/>
    </row>
    <row r="310" spans="1:11">
      <c r="A310" s="8">
        <v>29</v>
      </c>
      <c r="D310" s="9" t="s">
        <v>123</v>
      </c>
      <c r="E310" s="8">
        <v>29</v>
      </c>
      <c r="G310" s="99">
        <f t="shared" si="0"/>
        <v>1018</v>
      </c>
      <c r="H310" s="100">
        <f t="shared" si="0"/>
        <v>18811456</v>
      </c>
      <c r="I310" s="100"/>
      <c r="J310" s="137"/>
      <c r="K310" s="99"/>
    </row>
    <row r="311" spans="1:11">
      <c r="A311" s="8">
        <v>30</v>
      </c>
      <c r="E311" s="8">
        <v>30</v>
      </c>
      <c r="G311" s="97"/>
      <c r="H311" s="96"/>
      <c r="I311" s="100"/>
      <c r="J311" s="137"/>
      <c r="K311" s="97"/>
    </row>
    <row r="312" spans="1:11">
      <c r="A312" s="8">
        <v>31</v>
      </c>
      <c r="C312" s="9" t="s">
        <v>132</v>
      </c>
      <c r="E312" s="8">
        <v>31</v>
      </c>
      <c r="G312" s="99">
        <f>SUM(G307:G308)</f>
        <v>8090</v>
      </c>
      <c r="H312" s="100">
        <f>SUM(H307:H308)</f>
        <v>92226045</v>
      </c>
      <c r="I312" s="100"/>
      <c r="J312" s="137"/>
      <c r="K312" s="99"/>
    </row>
    <row r="313" spans="1:11">
      <c r="A313" s="8">
        <v>32</v>
      </c>
      <c r="C313" s="9" t="s">
        <v>133</v>
      </c>
      <c r="E313" s="8">
        <v>32</v>
      </c>
      <c r="G313" s="99">
        <f>SUM(G309:G310)</f>
        <v>1145</v>
      </c>
      <c r="H313" s="100">
        <f>SUM(H309:H310)</f>
        <v>22819160</v>
      </c>
      <c r="I313" s="100"/>
      <c r="J313" s="137"/>
      <c r="K313" s="99"/>
    </row>
    <row r="314" spans="1:11">
      <c r="A314" s="8">
        <v>33</v>
      </c>
      <c r="C314" s="9" t="s">
        <v>134</v>
      </c>
      <c r="E314" s="8">
        <v>33</v>
      </c>
      <c r="F314" s="57"/>
      <c r="G314" s="97">
        <f>SUM(G307,G309)</f>
        <v>828</v>
      </c>
      <c r="H314" s="96">
        <f>SUM(H307,H309)</f>
        <v>15426995</v>
      </c>
      <c r="I314" s="96"/>
      <c r="J314" s="137"/>
      <c r="K314" s="97"/>
    </row>
    <row r="315" spans="1:11">
      <c r="A315" s="8">
        <v>34</v>
      </c>
      <c r="C315" s="9" t="s">
        <v>135</v>
      </c>
      <c r="E315" s="8">
        <v>34</v>
      </c>
      <c r="F315" s="57"/>
      <c r="G315" s="97">
        <f>SUM(G308,G310)</f>
        <v>8407</v>
      </c>
      <c r="H315" s="96">
        <f>SUM(H308,H310)</f>
        <v>99618210</v>
      </c>
      <c r="I315" s="96"/>
      <c r="J315" s="137"/>
      <c r="K315" s="97"/>
    </row>
    <row r="316" spans="1:11">
      <c r="A316" s="9"/>
      <c r="C316" s="19" t="s">
        <v>6</v>
      </c>
      <c r="D316" s="19" t="s">
        <v>6</v>
      </c>
      <c r="E316" s="19" t="s">
        <v>6</v>
      </c>
      <c r="F316" s="19" t="s">
        <v>6</v>
      </c>
      <c r="G316" s="19" t="s">
        <v>6</v>
      </c>
      <c r="H316" s="19" t="s">
        <v>6</v>
      </c>
      <c r="I316" s="19"/>
      <c r="J316" s="19"/>
      <c r="K316" s="19"/>
    </row>
    <row r="317" spans="1:11">
      <c r="A317" s="8">
        <v>35</v>
      </c>
      <c r="C317" s="137" t="s">
        <v>136</v>
      </c>
      <c r="E317" s="8">
        <v>35</v>
      </c>
      <c r="G317" s="99">
        <f>SUM(G314:G315)</f>
        <v>9235</v>
      </c>
      <c r="H317" s="100">
        <f>SUM(H314:H315)</f>
        <v>115045205</v>
      </c>
      <c r="I317" s="100"/>
      <c r="J317" s="100"/>
      <c r="K317" s="99"/>
    </row>
    <row r="318" spans="1:11">
      <c r="C318" s="9" t="s">
        <v>238</v>
      </c>
      <c r="F318" s="70" t="s">
        <v>6</v>
      </c>
      <c r="G318" s="20"/>
      <c r="H318" s="21"/>
      <c r="I318" s="70"/>
      <c r="J318" s="70"/>
      <c r="K318" s="20"/>
    </row>
    <row r="319" spans="1:11">
      <c r="C319" s="9"/>
      <c r="F319" s="70"/>
      <c r="G319" s="20"/>
      <c r="H319" s="21"/>
      <c r="I319" s="70"/>
      <c r="J319" s="137"/>
      <c r="K319" s="137"/>
    </row>
    <row r="320" spans="1:11">
      <c r="J320" s="137"/>
      <c r="K320" s="137"/>
    </row>
    <row r="321" spans="1:11" ht="36" customHeight="1">
      <c r="A321" s="137">
        <v>36</v>
      </c>
      <c r="B321" s="33"/>
      <c r="C321" s="243" t="s">
        <v>233</v>
      </c>
      <c r="D321" s="243"/>
      <c r="E321" s="243"/>
      <c r="F321" s="243"/>
      <c r="G321" s="243"/>
      <c r="H321" s="243"/>
      <c r="I321" s="243"/>
      <c r="J321" s="243"/>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ht="14.25">
      <c r="D326" s="58" t="s">
        <v>246</v>
      </c>
      <c r="E326" s="37"/>
      <c r="G326" s="38"/>
      <c r="H326" s="39"/>
      <c r="J326" s="38"/>
      <c r="K326" s="39"/>
    </row>
    <row r="327" spans="1:11">
      <c r="A327" s="16" t="str">
        <f>$A$42</f>
        <v xml:space="preserve">NAME: </v>
      </c>
      <c r="C327" s="137" t="str">
        <f>$D$20</f>
        <v>University of Colorado</v>
      </c>
      <c r="F327" s="72"/>
      <c r="G327" s="66"/>
      <c r="H327" s="67"/>
      <c r="J327" s="14"/>
      <c r="K327" s="18" t="str">
        <f>$K$3</f>
        <v>Date: October 10, 2016</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tr">
        <f>H279</f>
        <v>2015-16</v>
      </c>
      <c r="I329" s="23"/>
      <c r="J329" s="24"/>
      <c r="K329" s="25">
        <f>K279</f>
        <v>0</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ht="13.5">
      <c r="A332" s="73">
        <v>1</v>
      </c>
      <c r="C332" s="9" t="s">
        <v>247</v>
      </c>
      <c r="E332" s="73">
        <v>1</v>
      </c>
      <c r="G332" s="14"/>
      <c r="H332" s="40" t="s">
        <v>226</v>
      </c>
      <c r="J332" s="14"/>
      <c r="K332" s="40" t="s">
        <v>226</v>
      </c>
    </row>
    <row r="333" spans="1:11">
      <c r="A333" s="73">
        <v>2</v>
      </c>
      <c r="C333" s="9"/>
      <c r="E333" s="73">
        <v>2</v>
      </c>
      <c r="G333" s="14"/>
      <c r="H333" s="147">
        <v>0</v>
      </c>
      <c r="J333" s="14"/>
      <c r="K333" s="147">
        <v>0</v>
      </c>
    </row>
    <row r="334" spans="1:11" ht="13.5">
      <c r="A334" s="137">
        <v>3</v>
      </c>
      <c r="C334" s="137" t="s">
        <v>248</v>
      </c>
      <c r="E334" s="137">
        <v>3</v>
      </c>
      <c r="F334" s="40"/>
      <c r="G334" s="40"/>
      <c r="H334" s="40" t="s">
        <v>226</v>
      </c>
      <c r="I334" s="40"/>
      <c r="J334" s="40"/>
      <c r="K334" s="40" t="s">
        <v>226</v>
      </c>
    </row>
    <row r="335" spans="1:11">
      <c r="A335" s="73">
        <v>4</v>
      </c>
      <c r="C335" s="137" t="s">
        <v>139</v>
      </c>
      <c r="E335" s="73">
        <v>4</v>
      </c>
      <c r="F335" s="40"/>
      <c r="G335" s="40"/>
      <c r="H335" s="147"/>
      <c r="I335" s="40"/>
      <c r="J335" s="40"/>
      <c r="K335" s="147"/>
    </row>
    <row r="336" spans="1:11">
      <c r="A336" s="73">
        <v>5</v>
      </c>
      <c r="C336" s="137" t="s">
        <v>140</v>
      </c>
      <c r="E336" s="73">
        <v>5</v>
      </c>
      <c r="F336" s="40"/>
      <c r="G336" s="40"/>
      <c r="H336" s="147"/>
      <c r="I336" s="40"/>
      <c r="J336" s="40"/>
      <c r="K336" s="147"/>
    </row>
    <row r="337" spans="1:11">
      <c r="A337" s="73">
        <v>6</v>
      </c>
      <c r="E337" s="73">
        <v>6</v>
      </c>
      <c r="F337" s="40"/>
      <c r="G337" s="40"/>
      <c r="H337" s="147"/>
      <c r="I337" s="40"/>
      <c r="J337" s="40"/>
      <c r="K337" s="147"/>
    </row>
    <row r="338" spans="1:11">
      <c r="A338" s="73">
        <v>7</v>
      </c>
      <c r="E338" s="73">
        <v>7</v>
      </c>
      <c r="F338" s="40"/>
      <c r="G338" s="40"/>
      <c r="H338" s="147"/>
      <c r="I338" s="40"/>
      <c r="J338" s="40"/>
      <c r="K338" s="147"/>
    </row>
    <row r="339" spans="1:11">
      <c r="A339" s="73">
        <v>8</v>
      </c>
      <c r="E339" s="73">
        <v>8</v>
      </c>
      <c r="F339" s="40"/>
      <c r="G339" s="40"/>
      <c r="H339" s="147"/>
      <c r="I339" s="40"/>
      <c r="J339" s="40"/>
      <c r="K339" s="147"/>
    </row>
    <row r="340" spans="1:11">
      <c r="A340" s="73">
        <v>9</v>
      </c>
      <c r="E340" s="73">
        <v>9</v>
      </c>
      <c r="F340" s="40"/>
      <c r="G340" s="40"/>
      <c r="H340" s="147"/>
      <c r="I340" s="40"/>
      <c r="J340" s="40"/>
      <c r="K340" s="147"/>
    </row>
    <row r="341" spans="1:11">
      <c r="A341" s="73">
        <v>10</v>
      </c>
      <c r="E341" s="73">
        <v>10</v>
      </c>
      <c r="F341" s="40"/>
      <c r="G341" s="40"/>
      <c r="H341" s="147"/>
      <c r="I341" s="40"/>
      <c r="J341" s="40"/>
      <c r="K341" s="147"/>
    </row>
    <row r="342" spans="1:11">
      <c r="A342" s="73">
        <v>11</v>
      </c>
      <c r="E342" s="73">
        <v>11</v>
      </c>
      <c r="F342" s="40"/>
      <c r="G342" s="40"/>
      <c r="H342" s="147"/>
      <c r="I342" s="40"/>
      <c r="J342" s="40"/>
      <c r="K342" s="147"/>
    </row>
    <row r="343" spans="1:11">
      <c r="A343" s="73">
        <v>12</v>
      </c>
      <c r="E343" s="73">
        <v>12</v>
      </c>
      <c r="F343" s="40"/>
      <c r="G343" s="40"/>
      <c r="H343" s="147"/>
      <c r="I343" s="40"/>
      <c r="J343" s="40"/>
      <c r="K343" s="147"/>
    </row>
    <row r="344" spans="1:11">
      <c r="A344" s="73">
        <v>13</v>
      </c>
      <c r="E344" s="73">
        <v>13</v>
      </c>
      <c r="F344" s="40"/>
      <c r="G344" s="40"/>
      <c r="H344" s="147"/>
      <c r="I344" s="40"/>
      <c r="J344" s="40"/>
      <c r="K344" s="147"/>
    </row>
    <row r="345" spans="1:11">
      <c r="A345" s="73">
        <v>14</v>
      </c>
      <c r="C345" s="74" t="s">
        <v>38</v>
      </c>
      <c r="D345" s="75"/>
      <c r="E345" s="73">
        <v>14</v>
      </c>
      <c r="F345" s="40"/>
      <c r="G345" s="40"/>
      <c r="H345" s="147"/>
      <c r="I345" s="40"/>
      <c r="J345" s="40"/>
      <c r="K345" s="147"/>
    </row>
    <row r="346" spans="1:11">
      <c r="A346" s="73">
        <v>15</v>
      </c>
      <c r="C346" s="74"/>
      <c r="D346" s="75"/>
      <c r="E346" s="73">
        <v>15</v>
      </c>
      <c r="F346" s="40"/>
      <c r="G346" s="40"/>
      <c r="H346" s="147"/>
      <c r="I346" s="40"/>
      <c r="J346" s="40"/>
      <c r="K346" s="147"/>
    </row>
    <row r="347" spans="1:11">
      <c r="A347" s="73">
        <v>16</v>
      </c>
      <c r="E347" s="73">
        <v>16</v>
      </c>
      <c r="F347" s="40"/>
      <c r="G347" s="40"/>
      <c r="H347" s="147"/>
      <c r="I347" s="40"/>
      <c r="J347" s="40"/>
      <c r="K347" s="147"/>
    </row>
    <row r="348" spans="1:11">
      <c r="A348" s="73">
        <v>17</v>
      </c>
      <c r="C348" s="9" t="s">
        <v>38</v>
      </c>
      <c r="E348" s="73">
        <v>17</v>
      </c>
      <c r="F348" s="40"/>
      <c r="G348" s="40"/>
      <c r="H348" s="147"/>
      <c r="I348" s="40"/>
      <c r="J348" s="40"/>
      <c r="K348" s="147"/>
    </row>
    <row r="349" spans="1:11">
      <c r="A349" s="73">
        <v>18</v>
      </c>
      <c r="E349" s="73">
        <v>18</v>
      </c>
      <c r="F349" s="40"/>
      <c r="G349" s="40"/>
      <c r="H349" s="147"/>
      <c r="I349" s="40"/>
      <c r="J349" s="40" t="s">
        <v>38</v>
      </c>
      <c r="K349" s="147"/>
    </row>
    <row r="350" spans="1:11">
      <c r="A350" s="73">
        <v>19</v>
      </c>
      <c r="E350" s="73">
        <v>19</v>
      </c>
      <c r="F350" s="40"/>
      <c r="G350" s="40"/>
      <c r="H350" s="147"/>
      <c r="I350" s="40"/>
      <c r="J350" s="40"/>
      <c r="K350" s="147"/>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ht="13.5">
      <c r="C354" s="137" t="s">
        <v>254</v>
      </c>
      <c r="F354" s="70"/>
      <c r="G354" s="20"/>
      <c r="H354" s="40"/>
      <c r="I354" s="70"/>
      <c r="J354" s="20"/>
      <c r="K354" s="40"/>
    </row>
    <row r="355" spans="1:11" ht="13.5">
      <c r="C355" s="137" t="s">
        <v>253</v>
      </c>
      <c r="F355" s="70"/>
      <c r="G355" s="20"/>
      <c r="H355" s="40"/>
      <c r="I355" s="70"/>
      <c r="J355" s="20"/>
      <c r="K355" s="40"/>
    </row>
    <row r="356" spans="1:11" ht="13.5">
      <c r="A356" s="9"/>
      <c r="C356" s="137" t="s">
        <v>255</v>
      </c>
    </row>
    <row r="357" spans="1:11">
      <c r="A357" s="9"/>
      <c r="C357" s="137" t="s">
        <v>240</v>
      </c>
    </row>
    <row r="358" spans="1:11" s="36" customFormat="1">
      <c r="A358" s="16" t="str">
        <f>$A$83</f>
        <v xml:space="preserve">Institution No.:  </v>
      </c>
      <c r="E358" s="37"/>
      <c r="G358" s="38"/>
      <c r="H358" s="39"/>
      <c r="J358" s="38"/>
      <c r="K358" s="15" t="s">
        <v>142</v>
      </c>
    </row>
    <row r="359" spans="1:11" s="36" customFormat="1" ht="14.25">
      <c r="D359" s="58" t="s">
        <v>241</v>
      </c>
      <c r="E359" s="37"/>
      <c r="G359" s="38"/>
      <c r="H359" s="39"/>
      <c r="J359" s="38"/>
      <c r="K359" s="39"/>
    </row>
    <row r="360" spans="1:11">
      <c r="A360" s="16" t="str">
        <f>$A$42</f>
        <v xml:space="preserve">NAME: </v>
      </c>
      <c r="C360" s="137" t="str">
        <f>$D$20</f>
        <v>University of Colorado</v>
      </c>
      <c r="F360" s="72"/>
      <c r="G360" s="66"/>
      <c r="H360" s="40"/>
      <c r="J360" s="14"/>
      <c r="K360" s="18" t="str">
        <f>$K$3</f>
        <v>Date: October 10, 2016</v>
      </c>
    </row>
    <row r="361" spans="1:11">
      <c r="A361" s="19" t="s">
        <v>6</v>
      </c>
      <c r="B361" s="19" t="s">
        <v>6</v>
      </c>
      <c r="C361" s="19" t="s">
        <v>6</v>
      </c>
      <c r="D361" s="19" t="s">
        <v>6</v>
      </c>
      <c r="E361" s="19" t="s">
        <v>6</v>
      </c>
      <c r="F361" s="19" t="s">
        <v>6</v>
      </c>
      <c r="G361" s="20" t="s">
        <v>6</v>
      </c>
      <c r="H361" s="21" t="s">
        <v>6</v>
      </c>
      <c r="I361" s="19" t="s">
        <v>6</v>
      </c>
      <c r="J361" s="20" t="s">
        <v>6</v>
      </c>
      <c r="K361" s="21" t="s">
        <v>6</v>
      </c>
    </row>
    <row r="362" spans="1:11">
      <c r="A362" s="22" t="s">
        <v>7</v>
      </c>
      <c r="E362" s="22" t="s">
        <v>7</v>
      </c>
      <c r="G362" s="24"/>
      <c r="H362" s="25" t="str">
        <f>H329</f>
        <v>2015-16</v>
      </c>
      <c r="I362" s="23"/>
      <c r="J362" s="24"/>
      <c r="K362" s="25">
        <f>K329</f>
        <v>0</v>
      </c>
    </row>
    <row r="363" spans="1:11">
      <c r="A363" s="22" t="s">
        <v>9</v>
      </c>
      <c r="C363" s="26" t="s">
        <v>51</v>
      </c>
      <c r="E363" s="22" t="s">
        <v>9</v>
      </c>
      <c r="G363" s="14"/>
      <c r="H363" s="25" t="s">
        <v>12</v>
      </c>
      <c r="J363" s="14"/>
      <c r="K363" s="25" t="s">
        <v>13</v>
      </c>
    </row>
    <row r="364" spans="1:11">
      <c r="A364" s="19" t="s">
        <v>6</v>
      </c>
      <c r="B364" s="19" t="s">
        <v>6</v>
      </c>
      <c r="C364" s="19" t="s">
        <v>6</v>
      </c>
      <c r="D364" s="19" t="s">
        <v>6</v>
      </c>
      <c r="E364" s="19" t="s">
        <v>6</v>
      </c>
      <c r="F364" s="19" t="s">
        <v>6</v>
      </c>
      <c r="G364" s="20" t="s">
        <v>6</v>
      </c>
      <c r="H364" s="21" t="s">
        <v>6</v>
      </c>
      <c r="I364" s="19" t="s">
        <v>6</v>
      </c>
      <c r="J364" s="20" t="s">
        <v>6</v>
      </c>
      <c r="K364" s="21" t="s">
        <v>6</v>
      </c>
    </row>
    <row r="365" spans="1:11">
      <c r="A365" s="73"/>
      <c r="C365" s="31" t="s">
        <v>143</v>
      </c>
      <c r="E365" s="73"/>
      <c r="G365" s="96"/>
      <c r="H365" s="96"/>
      <c r="I365" s="100"/>
      <c r="J365" s="96"/>
      <c r="K365" s="96"/>
    </row>
    <row r="366" spans="1:11" ht="13.5">
      <c r="A366" s="73">
        <v>1</v>
      </c>
      <c r="C366" s="77" t="s">
        <v>250</v>
      </c>
      <c r="E366" s="73">
        <v>1</v>
      </c>
      <c r="G366" s="96"/>
      <c r="H366" s="148">
        <v>5145462</v>
      </c>
      <c r="I366" s="100"/>
      <c r="J366" s="96"/>
      <c r="K366" s="148">
        <f>2406517+2866667</f>
        <v>5273184</v>
      </c>
    </row>
    <row r="367" spans="1:11">
      <c r="A367" s="73">
        <v>2</v>
      </c>
      <c r="C367" s="10" t="s">
        <v>144</v>
      </c>
      <c r="E367" s="73">
        <v>2</v>
      </c>
      <c r="F367" s="10"/>
      <c r="G367" s="103"/>
      <c r="H367" s="145">
        <v>1320769</v>
      </c>
      <c r="I367" s="103"/>
      <c r="J367" s="103"/>
      <c r="K367" s="145">
        <v>1134602</v>
      </c>
    </row>
    <row r="368" spans="1:11">
      <c r="A368" s="73">
        <v>3</v>
      </c>
      <c r="C368" s="10" t="s">
        <v>145</v>
      </c>
      <c r="E368" s="73">
        <v>3</v>
      </c>
      <c r="F368" s="10"/>
      <c r="G368" s="103"/>
      <c r="H368" s="145">
        <v>2858690</v>
      </c>
      <c r="I368" s="103"/>
      <c r="J368" s="103"/>
      <c r="K368" s="145">
        <v>2006116</v>
      </c>
    </row>
    <row r="369" spans="1:11" ht="13.5">
      <c r="A369" s="73">
        <v>4</v>
      </c>
      <c r="C369" s="10" t="s">
        <v>252</v>
      </c>
      <c r="E369" s="73">
        <v>4</v>
      </c>
      <c r="F369" s="10"/>
      <c r="G369" s="103"/>
      <c r="H369" s="145"/>
      <c r="I369" s="103"/>
      <c r="J369" s="103"/>
      <c r="K369" s="145"/>
    </row>
    <row r="370" spans="1:11">
      <c r="A370" s="73">
        <v>5</v>
      </c>
      <c r="C370" s="10" t="s">
        <v>146</v>
      </c>
      <c r="E370" s="73">
        <v>5</v>
      </c>
      <c r="F370" s="10"/>
      <c r="G370" s="103"/>
      <c r="H370" s="145">
        <v>8600</v>
      </c>
      <c r="I370" s="103"/>
      <c r="J370" s="103"/>
      <c r="K370" s="145"/>
    </row>
    <row r="371" spans="1:11">
      <c r="A371" s="73">
        <v>6</v>
      </c>
      <c r="C371" s="10" t="s">
        <v>147</v>
      </c>
      <c r="E371" s="73">
        <v>6</v>
      </c>
      <c r="F371" s="10"/>
      <c r="G371" s="103"/>
      <c r="H371" s="145"/>
      <c r="I371" s="103"/>
      <c r="J371" s="103"/>
      <c r="K371" s="145"/>
    </row>
    <row r="372" spans="1:11">
      <c r="A372" s="73">
        <v>7</v>
      </c>
      <c r="C372" s="10" t="s">
        <v>148</v>
      </c>
      <c r="E372" s="73">
        <v>7</v>
      </c>
      <c r="F372" s="10"/>
      <c r="G372" s="103"/>
      <c r="H372" s="145"/>
      <c r="I372" s="103"/>
      <c r="J372" s="103"/>
      <c r="K372" s="145"/>
    </row>
    <row r="373" spans="1:11">
      <c r="A373" s="73">
        <v>8</v>
      </c>
      <c r="C373" s="10" t="s">
        <v>149</v>
      </c>
      <c r="E373" s="73">
        <v>8</v>
      </c>
      <c r="F373" s="70"/>
      <c r="G373" s="20"/>
      <c r="H373" s="149"/>
      <c r="I373" s="70"/>
      <c r="J373" s="20"/>
      <c r="K373" s="149"/>
    </row>
    <row r="374" spans="1:11" ht="13.5">
      <c r="A374" s="73">
        <v>9</v>
      </c>
      <c r="C374" s="137" t="s">
        <v>251</v>
      </c>
      <c r="E374" s="73">
        <v>9</v>
      </c>
      <c r="F374" s="70"/>
      <c r="G374" s="20"/>
      <c r="H374" s="149"/>
      <c r="I374" s="70"/>
      <c r="J374" s="20"/>
      <c r="K374" s="149"/>
    </row>
    <row r="375" spans="1:11">
      <c r="A375" s="73">
        <v>10</v>
      </c>
      <c r="C375" s="10"/>
      <c r="E375" s="73">
        <v>10</v>
      </c>
      <c r="F375" s="70"/>
      <c r="G375" s="20"/>
      <c r="H375" s="149"/>
      <c r="I375" s="70"/>
      <c r="J375" s="20"/>
      <c r="K375" s="149"/>
    </row>
    <row r="376" spans="1:11">
      <c r="A376" s="73">
        <v>11</v>
      </c>
      <c r="C376" s="10"/>
      <c r="E376" s="73">
        <v>11</v>
      </c>
      <c r="F376" s="70"/>
      <c r="G376" s="20"/>
      <c r="H376" s="149"/>
      <c r="I376" s="70"/>
      <c r="J376" s="20"/>
      <c r="K376" s="149"/>
    </row>
    <row r="377" spans="1:11">
      <c r="A377" s="73">
        <v>12</v>
      </c>
      <c r="C377" s="10"/>
      <c r="E377" s="73">
        <v>12</v>
      </c>
      <c r="F377" s="70"/>
      <c r="G377" s="20"/>
      <c r="H377" s="149"/>
      <c r="I377" s="70"/>
      <c r="J377" s="20"/>
      <c r="K377" s="149"/>
    </row>
    <row r="378" spans="1:11">
      <c r="A378" s="73">
        <v>13</v>
      </c>
      <c r="C378" s="10"/>
      <c r="E378" s="73">
        <v>13</v>
      </c>
      <c r="F378" s="70"/>
      <c r="G378" s="20"/>
      <c r="H378" s="149"/>
      <c r="I378" s="70"/>
      <c r="J378" s="20"/>
      <c r="K378" s="149"/>
    </row>
    <row r="379" spans="1:11">
      <c r="A379" s="73">
        <v>14</v>
      </c>
      <c r="C379" s="10"/>
      <c r="E379" s="73">
        <v>14</v>
      </c>
      <c r="F379" s="70"/>
      <c r="G379" s="20"/>
      <c r="H379" s="149"/>
      <c r="I379" s="70"/>
      <c r="J379" s="20"/>
      <c r="K379" s="149"/>
    </row>
    <row r="380" spans="1:11">
      <c r="A380" s="73">
        <v>15</v>
      </c>
      <c r="E380" s="73">
        <v>15</v>
      </c>
      <c r="F380" s="10"/>
      <c r="G380" s="103"/>
      <c r="H380" s="145"/>
      <c r="I380" s="103"/>
      <c r="J380" s="103"/>
      <c r="K380" s="145"/>
    </row>
    <row r="381" spans="1:11">
      <c r="A381" s="73"/>
      <c r="C381" s="10"/>
      <c r="E381" s="73"/>
      <c r="F381" s="10"/>
      <c r="G381" s="103"/>
      <c r="H381" s="145"/>
      <c r="I381" s="103"/>
      <c r="J381" s="103"/>
      <c r="K381" s="145"/>
    </row>
    <row r="382" spans="1:11">
      <c r="A382" s="73">
        <v>16</v>
      </c>
      <c r="C382" s="10" t="s">
        <v>150</v>
      </c>
      <c r="E382" s="73">
        <v>16</v>
      </c>
      <c r="F382" s="10"/>
      <c r="G382" s="103"/>
      <c r="H382" s="145">
        <v>27804</v>
      </c>
      <c r="I382" s="103"/>
      <c r="J382" s="103"/>
      <c r="K382" s="145">
        <v>50283</v>
      </c>
    </row>
    <row r="383" spans="1:11">
      <c r="A383" s="73">
        <v>17</v>
      </c>
      <c r="C383" s="10" t="s">
        <v>151</v>
      </c>
      <c r="E383" s="73">
        <v>17</v>
      </c>
      <c r="F383" s="10"/>
      <c r="G383" s="103"/>
      <c r="H383" s="145"/>
      <c r="I383" s="103"/>
      <c r="J383" s="103"/>
      <c r="K383" s="145"/>
    </row>
    <row r="384" spans="1:11">
      <c r="A384" s="73">
        <v>18</v>
      </c>
      <c r="C384" s="10" t="s">
        <v>152</v>
      </c>
      <c r="E384" s="73">
        <v>18</v>
      </c>
      <c r="F384" s="10"/>
      <c r="G384" s="103"/>
      <c r="H384" s="145">
        <f>311290+3234+4462+252-100</f>
        <v>319138</v>
      </c>
      <c r="I384" s="103"/>
      <c r="J384" s="103"/>
      <c r="K384" s="145">
        <f>153296-1</f>
        <v>153295</v>
      </c>
    </row>
    <row r="385" spans="1:11">
      <c r="A385" s="73">
        <v>19</v>
      </c>
      <c r="C385" s="10" t="s">
        <v>38</v>
      </c>
      <c r="E385" s="73">
        <v>19</v>
      </c>
      <c r="F385" s="10"/>
      <c r="G385" s="103"/>
      <c r="H385" s="145"/>
      <c r="I385" s="103"/>
      <c r="J385" s="103"/>
      <c r="K385" s="145"/>
    </row>
    <row r="386" spans="1:11">
      <c r="A386" s="137">
        <v>20</v>
      </c>
      <c r="C386" s="10"/>
      <c r="E386" s="137">
        <v>20</v>
      </c>
      <c r="F386" s="70"/>
      <c r="G386" s="20"/>
      <c r="H386" s="149"/>
      <c r="I386" s="70"/>
      <c r="J386" s="20"/>
      <c r="K386" s="149"/>
    </row>
    <row r="387" spans="1:11">
      <c r="A387" s="137">
        <v>21</v>
      </c>
      <c r="C387" s="10"/>
      <c r="E387" s="137">
        <v>21</v>
      </c>
      <c r="F387" s="70"/>
      <c r="G387" s="20"/>
      <c r="H387" s="149"/>
      <c r="I387" s="70"/>
      <c r="J387" s="20"/>
      <c r="K387" s="149"/>
    </row>
    <row r="388" spans="1:11">
      <c r="A388" s="137">
        <v>22</v>
      </c>
      <c r="C388" s="10"/>
      <c r="E388" s="137">
        <v>22</v>
      </c>
      <c r="F388" s="70"/>
      <c r="G388" s="20"/>
      <c r="H388" s="149"/>
      <c r="I388" s="70"/>
      <c r="J388" s="20"/>
      <c r="K388" s="149"/>
    </row>
    <row r="389" spans="1:11">
      <c r="A389" s="137">
        <v>23</v>
      </c>
      <c r="C389" s="10"/>
      <c r="E389" s="137">
        <v>23</v>
      </c>
      <c r="F389" s="70"/>
      <c r="G389" s="20"/>
      <c r="H389" s="149"/>
      <c r="I389" s="70"/>
      <c r="J389" s="20"/>
      <c r="K389" s="149"/>
    </row>
    <row r="390" spans="1:11">
      <c r="A390" s="137">
        <v>24</v>
      </c>
      <c r="C390" s="10"/>
      <c r="E390" s="137">
        <v>24</v>
      </c>
      <c r="F390" s="70"/>
      <c r="G390" s="20"/>
      <c r="H390" s="149"/>
      <c r="I390" s="70"/>
      <c r="J390" s="20"/>
      <c r="K390" s="149"/>
    </row>
    <row r="391" spans="1:11">
      <c r="A391" s="73"/>
      <c r="C391" s="10"/>
      <c r="E391" s="73"/>
      <c r="F391" s="70" t="s">
        <v>6</v>
      </c>
      <c r="G391" s="20" t="s">
        <v>6</v>
      </c>
      <c r="H391" s="21"/>
      <c r="I391" s="70"/>
      <c r="J391" s="20"/>
      <c r="K391" s="21"/>
    </row>
    <row r="392" spans="1:11">
      <c r="A392" s="73">
        <v>25</v>
      </c>
      <c r="C392" s="9" t="s">
        <v>153</v>
      </c>
      <c r="E392" s="73">
        <v>25</v>
      </c>
      <c r="G392" s="96"/>
      <c r="H392" s="100">
        <f>SUM(H366:H390)</f>
        <v>9680463</v>
      </c>
      <c r="I392" s="100"/>
      <c r="J392" s="96"/>
      <c r="K392" s="100">
        <f>SUM(K366:K390)</f>
        <v>8617480</v>
      </c>
    </row>
    <row r="393" spans="1:11">
      <c r="A393" s="73"/>
      <c r="C393" s="9"/>
      <c r="E393" s="73"/>
      <c r="F393" s="70" t="s">
        <v>6</v>
      </c>
      <c r="G393" s="20" t="s">
        <v>6</v>
      </c>
      <c r="H393" s="21"/>
      <c r="I393" s="70"/>
      <c r="J393" s="20"/>
      <c r="K393" s="21"/>
    </row>
    <row r="394" spans="1:11" ht="13.5">
      <c r="A394" s="73">
        <v>26</v>
      </c>
      <c r="C394" s="9" t="s">
        <v>245</v>
      </c>
      <c r="E394" s="73">
        <v>26</v>
      </c>
      <c r="G394" s="96"/>
      <c r="H394" s="96">
        <v>-2210173</v>
      </c>
      <c r="I394" s="100"/>
      <c r="J394" s="96"/>
      <c r="K394" s="96">
        <v>0</v>
      </c>
    </row>
    <row r="395" spans="1:11">
      <c r="A395" s="73">
        <v>27</v>
      </c>
      <c r="E395" s="73">
        <v>27</v>
      </c>
      <c r="G395" s="96"/>
      <c r="H395" s="96"/>
      <c r="I395" s="100"/>
      <c r="J395" s="96"/>
      <c r="K395" s="96"/>
    </row>
    <row r="396" spans="1:11">
      <c r="A396" s="73">
        <v>28</v>
      </c>
      <c r="E396" s="73">
        <v>28</v>
      </c>
      <c r="G396" s="100"/>
      <c r="H396" s="100"/>
      <c r="I396" s="100"/>
      <c r="J396" s="100"/>
      <c r="K396" s="100"/>
    </row>
    <row r="397" spans="1:11">
      <c r="A397" s="73">
        <v>29</v>
      </c>
      <c r="C397" s="137" t="s">
        <v>38</v>
      </c>
      <c r="E397" s="73">
        <v>29</v>
      </c>
      <c r="G397" s="100"/>
      <c r="H397" s="100"/>
      <c r="I397" s="100"/>
      <c r="J397" s="100"/>
      <c r="K397" s="100"/>
    </row>
    <row r="398" spans="1:11">
      <c r="A398" s="73"/>
      <c r="C398" s="74"/>
      <c r="E398" s="73"/>
      <c r="F398" s="70" t="s">
        <v>6</v>
      </c>
      <c r="G398" s="20" t="s">
        <v>6</v>
      </c>
      <c r="H398" s="21"/>
      <c r="I398" s="70"/>
      <c r="J398" s="20"/>
      <c r="K398" s="21"/>
    </row>
    <row r="399" spans="1:11">
      <c r="A399" s="73">
        <v>30</v>
      </c>
      <c r="C399" s="74" t="s">
        <v>154</v>
      </c>
      <c r="E399" s="73">
        <v>30</v>
      </c>
      <c r="G399" s="96"/>
      <c r="H399" s="100">
        <f>SUM(H392:H397)</f>
        <v>7470290</v>
      </c>
      <c r="I399" s="100"/>
      <c r="J399" s="96"/>
      <c r="K399" s="100">
        <f>SUM(K392:K397)</f>
        <v>8617480</v>
      </c>
    </row>
    <row r="400" spans="1:11">
      <c r="A400" s="76"/>
      <c r="C400" s="9"/>
      <c r="E400" s="35"/>
      <c r="F400" s="70" t="s">
        <v>6</v>
      </c>
      <c r="G400" s="20" t="s">
        <v>6</v>
      </c>
      <c r="H400" s="21" t="s">
        <v>6</v>
      </c>
      <c r="I400" s="70" t="s">
        <v>6</v>
      </c>
      <c r="J400" s="20" t="s">
        <v>6</v>
      </c>
      <c r="K400" s="21" t="s">
        <v>6</v>
      </c>
    </row>
    <row r="401" spans="1:11" ht="13.5">
      <c r="C401" s="137" t="s">
        <v>254</v>
      </c>
      <c r="F401" s="70"/>
      <c r="G401" s="20"/>
      <c r="H401" s="40"/>
      <c r="I401" s="70"/>
      <c r="J401" s="20"/>
      <c r="K401" s="40"/>
    </row>
    <row r="402" spans="1:11" ht="13.5">
      <c r="C402" s="137" t="s">
        <v>253</v>
      </c>
      <c r="F402" s="70"/>
      <c r="G402" s="20"/>
      <c r="H402" s="40"/>
      <c r="I402" s="70"/>
      <c r="J402" s="20"/>
      <c r="K402" s="40"/>
    </row>
    <row r="403" spans="1:11" ht="13.5">
      <c r="C403" s="137" t="s">
        <v>242</v>
      </c>
      <c r="F403" s="70"/>
      <c r="G403" s="20"/>
      <c r="H403" s="40"/>
      <c r="I403" s="70"/>
      <c r="J403" s="20"/>
      <c r="K403" s="40"/>
    </row>
    <row r="404" spans="1:11">
      <c r="C404" s="137" t="s">
        <v>155</v>
      </c>
      <c r="F404" s="70"/>
      <c r="G404" s="20"/>
      <c r="H404" s="40"/>
      <c r="I404" s="70"/>
      <c r="J404" s="20"/>
      <c r="K404" s="40"/>
    </row>
    <row r="405" spans="1:11" ht="13.5">
      <c r="C405" s="137" t="s">
        <v>243</v>
      </c>
      <c r="F405" s="70"/>
      <c r="G405" s="20"/>
      <c r="H405" s="40"/>
      <c r="I405" s="70"/>
      <c r="J405" s="20"/>
      <c r="K405" s="40"/>
    </row>
    <row r="406" spans="1:11">
      <c r="C406" s="137" t="s">
        <v>156</v>
      </c>
      <c r="F406" s="70"/>
      <c r="G406" s="20"/>
      <c r="H406" s="40"/>
      <c r="I406" s="70"/>
      <c r="J406" s="20"/>
      <c r="K406" s="40"/>
    </row>
    <row r="407" spans="1:11" ht="13.5">
      <c r="C407" s="137" t="s">
        <v>244</v>
      </c>
      <c r="F407" s="70"/>
      <c r="G407" s="20"/>
      <c r="H407" s="40"/>
      <c r="I407" s="70"/>
      <c r="J407" s="20"/>
      <c r="K407" s="40"/>
    </row>
    <row r="408" spans="1:11">
      <c r="A408" s="76"/>
      <c r="C408" s="137" t="s">
        <v>240</v>
      </c>
      <c r="E408" s="35"/>
      <c r="F408" s="70"/>
      <c r="G408" s="20"/>
      <c r="H408" s="21"/>
      <c r="I408" s="70"/>
      <c r="J408" s="20"/>
      <c r="K408" s="21"/>
    </row>
    <row r="411" spans="1:11" s="36" customFormat="1">
      <c r="A411" s="16" t="str">
        <f>$A$83</f>
        <v xml:space="preserve">Institution No.:  </v>
      </c>
      <c r="E411" s="37"/>
      <c r="G411" s="38"/>
      <c r="H411" s="39"/>
      <c r="J411" s="38"/>
      <c r="K411" s="15" t="s">
        <v>157</v>
      </c>
    </row>
    <row r="412" spans="1:11" ht="12.75" customHeight="1">
      <c r="A412" s="244" t="s">
        <v>158</v>
      </c>
      <c r="B412" s="244"/>
      <c r="C412" s="244"/>
      <c r="D412" s="244"/>
      <c r="E412" s="244"/>
      <c r="F412" s="244"/>
      <c r="G412" s="244"/>
      <c r="H412" s="244"/>
      <c r="I412" s="244"/>
      <c r="J412" s="244"/>
      <c r="K412" s="244"/>
    </row>
    <row r="413" spans="1:11">
      <c r="A413" s="16" t="str">
        <f>$A$42</f>
        <v xml:space="preserve">NAME: </v>
      </c>
      <c r="C413" s="137" t="str">
        <f>$D$20</f>
        <v>University of Colorado</v>
      </c>
      <c r="H413" s="40"/>
      <c r="J413" s="14"/>
      <c r="K413" s="18" t="str">
        <f>$K$3</f>
        <v>Date: October 10, 2016</v>
      </c>
    </row>
    <row r="414" spans="1:11">
      <c r="A414" s="19" t="s">
        <v>6</v>
      </c>
      <c r="B414" s="19" t="s">
        <v>6</v>
      </c>
      <c r="C414" s="19" t="s">
        <v>6</v>
      </c>
      <c r="D414" s="19" t="s">
        <v>6</v>
      </c>
      <c r="E414" s="19" t="s">
        <v>6</v>
      </c>
      <c r="F414" s="19" t="s">
        <v>6</v>
      </c>
      <c r="G414" s="20" t="s">
        <v>6</v>
      </c>
      <c r="H414" s="21" t="s">
        <v>6</v>
      </c>
      <c r="I414" s="19" t="s">
        <v>6</v>
      </c>
      <c r="J414" s="20" t="s">
        <v>6</v>
      </c>
      <c r="K414" s="21" t="s">
        <v>6</v>
      </c>
    </row>
    <row r="415" spans="1:11">
      <c r="A415" s="22" t="s">
        <v>7</v>
      </c>
      <c r="E415" s="22" t="s">
        <v>7</v>
      </c>
      <c r="F415" s="23"/>
      <c r="G415" s="24"/>
      <c r="H415" s="25" t="str">
        <f>H362</f>
        <v>2015-16</v>
      </c>
      <c r="I415" s="23"/>
      <c r="J415" s="24"/>
      <c r="K415" s="25">
        <f>K362</f>
        <v>0</v>
      </c>
    </row>
    <row r="416" spans="1:11">
      <c r="A416" s="22" t="s">
        <v>9</v>
      </c>
      <c r="C416" s="26" t="s">
        <v>51</v>
      </c>
      <c r="E416" s="22" t="s">
        <v>9</v>
      </c>
      <c r="F416" s="23"/>
      <c r="G416" s="24"/>
      <c r="H416" s="25" t="s">
        <v>12</v>
      </c>
      <c r="I416" s="23"/>
      <c r="J416" s="24"/>
      <c r="K416" s="25" t="s">
        <v>13</v>
      </c>
    </row>
    <row r="417" spans="1:11">
      <c r="A417" s="19" t="s">
        <v>6</v>
      </c>
      <c r="B417" s="19" t="s">
        <v>6</v>
      </c>
      <c r="C417" s="19" t="s">
        <v>6</v>
      </c>
      <c r="D417" s="19" t="s">
        <v>6</v>
      </c>
      <c r="E417" s="19" t="s">
        <v>6</v>
      </c>
      <c r="F417" s="19" t="s">
        <v>6</v>
      </c>
      <c r="G417" s="20" t="s">
        <v>6</v>
      </c>
      <c r="H417" s="21" t="s">
        <v>6</v>
      </c>
      <c r="I417" s="19" t="s">
        <v>6</v>
      </c>
      <c r="J417" s="20" t="s">
        <v>6</v>
      </c>
      <c r="K417" s="21" t="s">
        <v>6</v>
      </c>
    </row>
    <row r="418" spans="1:11">
      <c r="A418" s="78">
        <v>1</v>
      </c>
      <c r="C418" s="9" t="s">
        <v>159</v>
      </c>
      <c r="E418" s="78">
        <v>1</v>
      </c>
      <c r="F418" s="10"/>
      <c r="G418" s="11"/>
      <c r="H418" s="150"/>
      <c r="I418" s="10"/>
      <c r="J418" s="11"/>
      <c r="K418" s="152"/>
    </row>
    <row r="419" spans="1:11">
      <c r="A419" s="78">
        <f t="shared" ref="A419:A441" si="1">(A418+1)</f>
        <v>2</v>
      </c>
      <c r="C419" s="9" t="s">
        <v>160</v>
      </c>
      <c r="E419" s="78">
        <f t="shared" ref="E419:E441" si="2">(E418+1)</f>
        <v>2</v>
      </c>
      <c r="F419" s="10"/>
      <c r="G419" s="106"/>
      <c r="H419" s="151"/>
      <c r="I419" s="106"/>
      <c r="J419" s="106"/>
      <c r="K419" s="151"/>
    </row>
    <row r="420" spans="1:11">
      <c r="A420" s="78">
        <f t="shared" si="1"/>
        <v>3</v>
      </c>
      <c r="C420" s="9"/>
      <c r="E420" s="78">
        <f t="shared" si="2"/>
        <v>3</v>
      </c>
      <c r="F420" s="10"/>
      <c r="G420" s="106"/>
      <c r="H420" s="151"/>
      <c r="I420" s="106"/>
      <c r="J420" s="106"/>
      <c r="K420" s="151"/>
    </row>
    <row r="421" spans="1:11">
      <c r="A421" s="78">
        <f t="shared" si="1"/>
        <v>4</v>
      </c>
      <c r="C421" s="9"/>
      <c r="E421" s="78">
        <f t="shared" si="2"/>
        <v>4</v>
      </c>
      <c r="F421" s="10"/>
      <c r="G421" s="106"/>
      <c r="H421" s="151"/>
      <c r="I421" s="106"/>
      <c r="J421" s="106"/>
      <c r="K421" s="151"/>
    </row>
    <row r="422" spans="1:11">
      <c r="A422" s="78">
        <f>(A421+1)</f>
        <v>5</v>
      </c>
      <c r="C422" s="10"/>
      <c r="E422" s="78">
        <f>(E421+1)</f>
        <v>5</v>
      </c>
      <c r="F422" s="10"/>
      <c r="G422" s="106"/>
      <c r="H422" s="151"/>
      <c r="I422" s="106"/>
      <c r="J422" s="106"/>
      <c r="K422" s="151"/>
    </row>
    <row r="423" spans="1:11">
      <c r="A423" s="78">
        <f t="shared" si="1"/>
        <v>6</v>
      </c>
      <c r="C423" s="10"/>
      <c r="E423" s="78">
        <f t="shared" si="2"/>
        <v>6</v>
      </c>
      <c r="F423" s="10"/>
      <c r="G423" s="106"/>
      <c r="H423" s="151"/>
      <c r="I423" s="106"/>
      <c r="J423" s="106"/>
      <c r="K423" s="151"/>
    </row>
    <row r="424" spans="1:11">
      <c r="A424" s="78">
        <f>(A423+1)</f>
        <v>7</v>
      </c>
      <c r="C424" s="9"/>
      <c r="E424" s="78">
        <f>(E423+1)</f>
        <v>7</v>
      </c>
      <c r="F424" s="10"/>
      <c r="G424" s="106"/>
      <c r="H424" s="151"/>
      <c r="I424" s="106"/>
      <c r="J424" s="106"/>
      <c r="K424" s="151"/>
    </row>
    <row r="425" spans="1:11">
      <c r="A425" s="78">
        <f>(A424+1)</f>
        <v>8</v>
      </c>
      <c r="C425" s="10"/>
      <c r="E425" s="78">
        <f>(E424+1)</f>
        <v>8</v>
      </c>
      <c r="F425" s="10"/>
      <c r="G425" s="106"/>
      <c r="H425" s="151"/>
      <c r="I425" s="106"/>
      <c r="J425" s="106"/>
      <c r="K425" s="151"/>
    </row>
    <row r="426" spans="1:11">
      <c r="A426" s="78">
        <f t="shared" si="1"/>
        <v>9</v>
      </c>
      <c r="C426" s="10"/>
      <c r="E426" s="78">
        <f t="shared" si="2"/>
        <v>9</v>
      </c>
      <c r="F426" s="10"/>
      <c r="G426" s="106"/>
      <c r="H426" s="151"/>
      <c r="I426" s="106"/>
      <c r="J426" s="106"/>
      <c r="K426" s="151"/>
    </row>
    <row r="427" spans="1:11">
      <c r="A427" s="78">
        <f t="shared" si="1"/>
        <v>10</v>
      </c>
      <c r="E427" s="78">
        <f t="shared" si="2"/>
        <v>10</v>
      </c>
      <c r="F427" s="10"/>
      <c r="G427" s="106"/>
      <c r="H427" s="151"/>
      <c r="I427" s="106"/>
      <c r="J427" s="106"/>
      <c r="K427" s="151"/>
    </row>
    <row r="428" spans="1:11">
      <c r="A428" s="78">
        <f t="shared" si="1"/>
        <v>11</v>
      </c>
      <c r="E428" s="78">
        <f t="shared" si="2"/>
        <v>11</v>
      </c>
      <c r="F428" s="10"/>
      <c r="G428" s="106"/>
      <c r="H428" s="151"/>
      <c r="I428" s="106"/>
      <c r="J428" s="106"/>
      <c r="K428" s="151"/>
    </row>
    <row r="429" spans="1:11">
      <c r="A429" s="78">
        <f t="shared" si="1"/>
        <v>12</v>
      </c>
      <c r="E429" s="78">
        <f t="shared" si="2"/>
        <v>12</v>
      </c>
      <c r="F429" s="10"/>
      <c r="G429" s="106"/>
      <c r="H429" s="151"/>
      <c r="I429" s="106"/>
      <c r="J429" s="106"/>
      <c r="K429" s="151"/>
    </row>
    <row r="430" spans="1:11">
      <c r="A430" s="78">
        <f t="shared" si="1"/>
        <v>13</v>
      </c>
      <c r="C430" s="10"/>
      <c r="E430" s="78">
        <f t="shared" si="2"/>
        <v>13</v>
      </c>
      <c r="F430" s="10"/>
      <c r="G430" s="106"/>
      <c r="H430" s="151"/>
      <c r="I430" s="106"/>
      <c r="J430" s="106"/>
      <c r="K430" s="151"/>
    </row>
    <row r="431" spans="1:11">
      <c r="A431" s="78">
        <f t="shared" si="1"/>
        <v>14</v>
      </c>
      <c r="C431" s="10" t="s">
        <v>161</v>
      </c>
      <c r="E431" s="78">
        <f t="shared" si="2"/>
        <v>14</v>
      </c>
      <c r="F431" s="10"/>
      <c r="G431" s="106"/>
      <c r="H431" s="151"/>
      <c r="I431" s="106"/>
      <c r="J431" s="106"/>
      <c r="K431" s="151"/>
    </row>
    <row r="432" spans="1:11">
      <c r="A432" s="78">
        <f t="shared" si="1"/>
        <v>15</v>
      </c>
      <c r="C432" s="10"/>
      <c r="E432" s="78">
        <f t="shared" si="2"/>
        <v>15</v>
      </c>
      <c r="F432" s="10"/>
      <c r="G432" s="106"/>
      <c r="H432" s="151"/>
      <c r="I432" s="106"/>
      <c r="J432" s="106"/>
      <c r="K432" s="151"/>
    </row>
    <row r="433" spans="1:11">
      <c r="A433" s="78">
        <f t="shared" si="1"/>
        <v>16</v>
      </c>
      <c r="C433" s="10"/>
      <c r="E433" s="78">
        <f t="shared" si="2"/>
        <v>16</v>
      </c>
      <c r="F433" s="10"/>
      <c r="G433" s="106"/>
      <c r="H433" s="151"/>
      <c r="I433" s="106"/>
      <c r="J433" s="106"/>
      <c r="K433" s="151"/>
    </row>
    <row r="434" spans="1:11">
      <c r="A434" s="78">
        <f t="shared" si="1"/>
        <v>17</v>
      </c>
      <c r="C434" s="10"/>
      <c r="E434" s="78">
        <f t="shared" si="2"/>
        <v>17</v>
      </c>
      <c r="F434" s="10"/>
      <c r="G434" s="106"/>
      <c r="H434" s="151"/>
      <c r="I434" s="106"/>
      <c r="J434" s="106"/>
      <c r="K434" s="151"/>
    </row>
    <row r="435" spans="1:11">
      <c r="A435" s="78">
        <f t="shared" si="1"/>
        <v>18</v>
      </c>
      <c r="C435" s="10"/>
      <c r="E435" s="78">
        <f t="shared" si="2"/>
        <v>18</v>
      </c>
      <c r="F435" s="10"/>
      <c r="G435" s="106"/>
      <c r="H435" s="151"/>
      <c r="I435" s="106"/>
      <c r="J435" s="106"/>
      <c r="K435" s="151"/>
    </row>
    <row r="436" spans="1:11">
      <c r="A436" s="78">
        <f t="shared" si="1"/>
        <v>19</v>
      </c>
      <c r="C436" s="10"/>
      <c r="E436" s="78">
        <f t="shared" si="2"/>
        <v>19</v>
      </c>
      <c r="F436" s="10"/>
      <c r="G436" s="106"/>
      <c r="H436" s="151"/>
      <c r="I436" s="106"/>
      <c r="J436" s="106"/>
      <c r="K436" s="151"/>
    </row>
    <row r="437" spans="1:11">
      <c r="A437" s="78">
        <f t="shared" si="1"/>
        <v>20</v>
      </c>
      <c r="C437" s="10"/>
      <c r="E437" s="78">
        <f t="shared" si="2"/>
        <v>20</v>
      </c>
      <c r="F437" s="10"/>
      <c r="G437" s="106"/>
      <c r="H437" s="151"/>
      <c r="I437" s="106"/>
      <c r="J437" s="106"/>
      <c r="K437" s="151"/>
    </row>
    <row r="438" spans="1:11">
      <c r="A438" s="78">
        <f t="shared" si="1"/>
        <v>21</v>
      </c>
      <c r="C438" s="10"/>
      <c r="E438" s="78">
        <f t="shared" si="2"/>
        <v>21</v>
      </c>
      <c r="F438" s="10"/>
      <c r="G438" s="106"/>
      <c r="H438" s="151"/>
      <c r="I438" s="106"/>
      <c r="J438" s="106"/>
      <c r="K438" s="151"/>
    </row>
    <row r="439" spans="1:11">
      <c r="A439" s="78">
        <f t="shared" si="1"/>
        <v>22</v>
      </c>
      <c r="C439" s="10"/>
      <c r="E439" s="78">
        <f t="shared" si="2"/>
        <v>22</v>
      </c>
      <c r="F439" s="10"/>
      <c r="G439" s="106"/>
      <c r="H439" s="151"/>
      <c r="I439" s="106"/>
      <c r="J439" s="106"/>
      <c r="K439" s="151"/>
    </row>
    <row r="440" spans="1:11">
      <c r="A440" s="78">
        <f t="shared" si="1"/>
        <v>23</v>
      </c>
      <c r="C440" s="10"/>
      <c r="E440" s="78">
        <f t="shared" si="2"/>
        <v>23</v>
      </c>
      <c r="F440" s="10"/>
      <c r="G440" s="106"/>
      <c r="H440" s="151"/>
      <c r="I440" s="106"/>
      <c r="J440" s="106"/>
      <c r="K440" s="151"/>
    </row>
    <row r="441" spans="1:11">
      <c r="A441" s="78">
        <f t="shared" si="1"/>
        <v>24</v>
      </c>
      <c r="C441" s="10"/>
      <c r="E441" s="78">
        <f t="shared" si="2"/>
        <v>24</v>
      </c>
      <c r="F441" s="10"/>
      <c r="G441" s="106"/>
      <c r="H441" s="151"/>
      <c r="I441" s="106"/>
      <c r="J441" s="106"/>
      <c r="K441" s="151"/>
    </row>
    <row r="442" spans="1:11">
      <c r="A442" s="79"/>
      <c r="E442" s="79"/>
      <c r="F442" s="70" t="s">
        <v>6</v>
      </c>
      <c r="G442" s="20" t="s">
        <v>6</v>
      </c>
      <c r="H442" s="21"/>
      <c r="I442" s="70"/>
      <c r="J442" s="20"/>
      <c r="K442" s="21"/>
    </row>
    <row r="443" spans="1:11">
      <c r="A443" s="78">
        <f>(A441+1)</f>
        <v>25</v>
      </c>
      <c r="C443" s="9" t="s">
        <v>162</v>
      </c>
      <c r="E443" s="78">
        <f>(E441+1)</f>
        <v>25</v>
      </c>
      <c r="G443" s="107"/>
      <c r="H443" s="108">
        <f>SUM(H418:H441)</f>
        <v>0</v>
      </c>
      <c r="I443" s="108"/>
      <c r="J443" s="107"/>
      <c r="K443" s="108">
        <f>SUM(K418:K441)</f>
        <v>0</v>
      </c>
    </row>
    <row r="444" spans="1:11">
      <c r="A444" s="78"/>
      <c r="C444" s="9"/>
      <c r="E444" s="78"/>
      <c r="F444" s="70" t="s">
        <v>6</v>
      </c>
      <c r="G444" s="20" t="s">
        <v>6</v>
      </c>
      <c r="H444" s="21"/>
      <c r="I444" s="70"/>
      <c r="J444" s="20"/>
      <c r="K444" s="21"/>
    </row>
    <row r="445" spans="1:11">
      <c r="E445" s="35"/>
    </row>
    <row r="446" spans="1:11">
      <c r="E446" s="35"/>
    </row>
    <row r="448" spans="1:11">
      <c r="E448" s="35"/>
      <c r="G448" s="14"/>
      <c r="H448" s="40"/>
      <c r="J448" s="14"/>
      <c r="K448" s="40"/>
    </row>
    <row r="449" spans="1:11" s="36" customFormat="1">
      <c r="A449" s="16" t="str">
        <f>$A$83</f>
        <v xml:space="preserve">Institution No.:  </v>
      </c>
      <c r="E449" s="37"/>
      <c r="G449" s="38"/>
      <c r="H449" s="39"/>
      <c r="J449" s="38"/>
      <c r="K449" s="15" t="s">
        <v>163</v>
      </c>
    </row>
    <row r="450" spans="1:11" s="36" customFormat="1">
      <c r="A450" s="251" t="s">
        <v>164</v>
      </c>
      <c r="B450" s="251"/>
      <c r="C450" s="251"/>
      <c r="D450" s="251"/>
      <c r="E450" s="251"/>
      <c r="F450" s="251"/>
      <c r="G450" s="251"/>
      <c r="H450" s="251"/>
      <c r="I450" s="251"/>
      <c r="J450" s="251"/>
      <c r="K450" s="251"/>
    </row>
    <row r="451" spans="1:11">
      <c r="A451" s="16" t="str">
        <f>$A$42</f>
        <v xml:space="preserve">NAME: </v>
      </c>
      <c r="C451" s="137" t="str">
        <f>$D$20</f>
        <v>University of Colorado</v>
      </c>
      <c r="G451" s="80"/>
      <c r="H451" s="40"/>
      <c r="J451" s="14"/>
      <c r="K451" s="18" t="str">
        <f>$K$3</f>
        <v>Date: October 10, 2016</v>
      </c>
    </row>
    <row r="452" spans="1:11">
      <c r="A452" s="19" t="s">
        <v>6</v>
      </c>
      <c r="B452" s="19" t="s">
        <v>6</v>
      </c>
      <c r="C452" s="19" t="s">
        <v>6</v>
      </c>
      <c r="D452" s="19" t="s">
        <v>6</v>
      </c>
      <c r="E452" s="19" t="s">
        <v>6</v>
      </c>
      <c r="F452" s="19" t="s">
        <v>6</v>
      </c>
      <c r="G452" s="20" t="s">
        <v>6</v>
      </c>
      <c r="H452" s="21" t="s">
        <v>6</v>
      </c>
      <c r="I452" s="19" t="s">
        <v>6</v>
      </c>
      <c r="J452" s="20" t="s">
        <v>6</v>
      </c>
      <c r="K452" s="21" t="s">
        <v>6</v>
      </c>
    </row>
    <row r="453" spans="1:11">
      <c r="A453" s="22" t="s">
        <v>7</v>
      </c>
      <c r="E453" s="22" t="s">
        <v>7</v>
      </c>
      <c r="F453" s="23"/>
      <c r="G453" s="24"/>
      <c r="H453" s="25" t="str">
        <f>H415</f>
        <v>2015-16</v>
      </c>
      <c r="I453" s="23"/>
      <c r="J453" s="24"/>
      <c r="K453" s="25">
        <f>K415</f>
        <v>0</v>
      </c>
    </row>
    <row r="454" spans="1:11">
      <c r="A454" s="22" t="s">
        <v>9</v>
      </c>
      <c r="C454" s="26" t="s">
        <v>51</v>
      </c>
      <c r="E454" s="22" t="s">
        <v>9</v>
      </c>
      <c r="F454" s="23"/>
      <c r="G454" s="24" t="s">
        <v>11</v>
      </c>
      <c r="H454" s="25" t="s">
        <v>12</v>
      </c>
      <c r="I454" s="23"/>
      <c r="J454" s="24" t="s">
        <v>11</v>
      </c>
      <c r="K454" s="25" t="s">
        <v>13</v>
      </c>
    </row>
    <row r="455" spans="1:11">
      <c r="A455" s="19" t="s">
        <v>6</v>
      </c>
      <c r="B455" s="19" t="s">
        <v>6</v>
      </c>
      <c r="C455" s="19" t="s">
        <v>6</v>
      </c>
      <c r="D455" s="19" t="s">
        <v>6</v>
      </c>
      <c r="E455" s="19" t="s">
        <v>6</v>
      </c>
      <c r="F455" s="19" t="s">
        <v>6</v>
      </c>
      <c r="G455" s="20" t="s">
        <v>6</v>
      </c>
      <c r="H455" s="21" t="s">
        <v>6</v>
      </c>
      <c r="I455" s="19" t="s">
        <v>6</v>
      </c>
      <c r="J455" s="20" t="s">
        <v>6</v>
      </c>
      <c r="K455" s="21" t="s">
        <v>6</v>
      </c>
    </row>
    <row r="456" spans="1:11">
      <c r="A456" s="8">
        <v>1</v>
      </c>
      <c r="B456" s="19"/>
      <c r="C456" s="9" t="s">
        <v>165</v>
      </c>
      <c r="D456" s="19"/>
      <c r="E456" s="8">
        <v>1</v>
      </c>
      <c r="F456" s="19"/>
      <c r="G456" s="192">
        <f>E251*0.825</f>
        <v>495.82499999999987</v>
      </c>
      <c r="H456" s="156">
        <f>31942544+611308</f>
        <v>32553852</v>
      </c>
      <c r="I456" s="109"/>
      <c r="J456" s="192">
        <v>495.83</v>
      </c>
      <c r="K456" s="173">
        <v>35090672</v>
      </c>
    </row>
    <row r="457" spans="1:11">
      <c r="A457" s="8">
        <v>2</v>
      </c>
      <c r="B457" s="19"/>
      <c r="C457" s="9" t="s">
        <v>166</v>
      </c>
      <c r="D457" s="19"/>
      <c r="E457" s="8">
        <v>2</v>
      </c>
      <c r="F457" s="19"/>
      <c r="G457" s="193"/>
      <c r="H457" s="156">
        <f>9427872-588</f>
        <v>9427284</v>
      </c>
      <c r="I457" s="19"/>
      <c r="J457" s="193"/>
      <c r="K457" s="194">
        <v>10113614</v>
      </c>
    </row>
    <row r="458" spans="1:11">
      <c r="A458" s="8">
        <v>3</v>
      </c>
      <c r="C458" s="9" t="s">
        <v>167</v>
      </c>
      <c r="E458" s="8">
        <v>3</v>
      </c>
      <c r="F458" s="10"/>
      <c r="G458" s="192">
        <f>E251*0.175</f>
        <v>105.17499999999997</v>
      </c>
      <c r="H458" s="156">
        <f>4327587+632458-611308</f>
        <v>4348737</v>
      </c>
      <c r="I458" s="110"/>
      <c r="J458" s="192">
        <v>105.18</v>
      </c>
      <c r="K458" s="173">
        <f>3753290+115658</f>
        <v>3868948</v>
      </c>
    </row>
    <row r="459" spans="1:11">
      <c r="A459" s="8">
        <v>4</v>
      </c>
      <c r="C459" s="9" t="s">
        <v>168</v>
      </c>
      <c r="E459" s="8">
        <v>4</v>
      </c>
      <c r="F459" s="10"/>
      <c r="G459" s="195"/>
      <c r="H459" s="156">
        <f>874763+4584</f>
        <v>879347</v>
      </c>
      <c r="I459" s="110"/>
      <c r="J459" s="195"/>
      <c r="K459" s="173">
        <f>491312+30631</f>
        <v>521943</v>
      </c>
    </row>
    <row r="460" spans="1:11">
      <c r="A460" s="8">
        <v>5</v>
      </c>
      <c r="C460" s="9" t="s">
        <v>169</v>
      </c>
      <c r="E460" s="8">
        <v>5</v>
      </c>
      <c r="F460" s="10"/>
      <c r="G460" s="195">
        <f>G456+G458</f>
        <v>600.99999999999989</v>
      </c>
      <c r="H460" s="110">
        <f>SUM(H456:H459)</f>
        <v>47209220</v>
      </c>
      <c r="I460" s="110"/>
      <c r="J460" s="195">
        <f>SUM(J456:J459)</f>
        <v>601.01</v>
      </c>
      <c r="K460" s="175">
        <f>SUM(K456:K459)</f>
        <v>49595177</v>
      </c>
    </row>
    <row r="461" spans="1:11">
      <c r="A461" s="8">
        <v>6</v>
      </c>
      <c r="C461" s="9" t="s">
        <v>170</v>
      </c>
      <c r="E461" s="8">
        <v>6</v>
      </c>
      <c r="F461" s="10"/>
      <c r="G461" s="192">
        <v>34.54</v>
      </c>
      <c r="H461" s="156">
        <v>2447780</v>
      </c>
      <c r="I461" s="110"/>
      <c r="J461" s="195">
        <v>44</v>
      </c>
      <c r="K461" s="175">
        <v>2372278</v>
      </c>
    </row>
    <row r="462" spans="1:11">
      <c r="A462" s="8">
        <v>7</v>
      </c>
      <c r="C462" s="9" t="s">
        <v>171</v>
      </c>
      <c r="E462" s="8">
        <v>7</v>
      </c>
      <c r="F462" s="10"/>
      <c r="G462" s="195"/>
      <c r="H462" s="156">
        <v>787919</v>
      </c>
      <c r="I462" s="110"/>
      <c r="J462" s="195"/>
      <c r="K462" s="175">
        <v>1004391</v>
      </c>
    </row>
    <row r="463" spans="1:11">
      <c r="A463" s="8">
        <v>8</v>
      </c>
      <c r="C463" s="9" t="s">
        <v>172</v>
      </c>
      <c r="E463" s="8">
        <v>8</v>
      </c>
      <c r="F463" s="10"/>
      <c r="G463" s="195">
        <f>G460+G461+G462</f>
        <v>635.53999999999985</v>
      </c>
      <c r="H463" s="110">
        <f>H460+H461+H462</f>
        <v>50444919</v>
      </c>
      <c r="I463" s="109"/>
      <c r="J463" s="195">
        <f>J460+J461+J462</f>
        <v>645.01</v>
      </c>
      <c r="K463" s="175">
        <f>K460+K461+K462</f>
        <v>52971846</v>
      </c>
    </row>
    <row r="464" spans="1:11">
      <c r="A464" s="8">
        <v>9</v>
      </c>
      <c r="E464" s="8">
        <v>9</v>
      </c>
      <c r="F464" s="10"/>
      <c r="G464" s="195"/>
      <c r="H464" s="110"/>
      <c r="I464" s="108"/>
      <c r="J464" s="195"/>
      <c r="K464" s="175"/>
    </row>
    <row r="465" spans="1:11">
      <c r="A465" s="8">
        <v>10</v>
      </c>
      <c r="C465" s="9" t="s">
        <v>173</v>
      </c>
      <c r="E465" s="8">
        <v>10</v>
      </c>
      <c r="F465" s="10"/>
      <c r="G465" s="192">
        <v>0</v>
      </c>
      <c r="H465" s="156">
        <v>0</v>
      </c>
      <c r="I465" s="110"/>
      <c r="J465" s="192">
        <v>0</v>
      </c>
      <c r="K465" s="173">
        <v>0</v>
      </c>
    </row>
    <row r="466" spans="1:11">
      <c r="A466" s="8">
        <v>11</v>
      </c>
      <c r="C466" s="9" t="s">
        <v>174</v>
      </c>
      <c r="E466" s="8">
        <v>11</v>
      </c>
      <c r="F466" s="10"/>
      <c r="G466" s="192">
        <v>32</v>
      </c>
      <c r="H466" s="156">
        <v>1561705</v>
      </c>
      <c r="I466" s="110"/>
      <c r="J466" s="192">
        <v>30.3</v>
      </c>
      <c r="K466" s="173">
        <v>1571207</v>
      </c>
    </row>
    <row r="467" spans="1:11">
      <c r="A467" s="8">
        <v>12</v>
      </c>
      <c r="C467" s="9" t="s">
        <v>175</v>
      </c>
      <c r="E467" s="8">
        <v>12</v>
      </c>
      <c r="F467" s="10"/>
      <c r="G467" s="195"/>
      <c r="H467" s="156">
        <v>699645</v>
      </c>
      <c r="I467" s="110"/>
      <c r="J467" s="195"/>
      <c r="K467" s="173">
        <v>700143</v>
      </c>
    </row>
    <row r="468" spans="1:11">
      <c r="A468" s="8">
        <v>13</v>
      </c>
      <c r="C468" s="9" t="s">
        <v>176</v>
      </c>
      <c r="E468" s="8">
        <v>13</v>
      </c>
      <c r="F468" s="10"/>
      <c r="G468" s="195">
        <f>SUM(G465:G467)</f>
        <v>32</v>
      </c>
      <c r="H468" s="110">
        <f>SUM(H465:H467)</f>
        <v>2261350</v>
      </c>
      <c r="I468" s="107"/>
      <c r="J468" s="195">
        <f>SUM(J465:J467)</f>
        <v>30.3</v>
      </c>
      <c r="K468" s="175">
        <f>SUM(K465:K467)</f>
        <v>2271350</v>
      </c>
    </row>
    <row r="469" spans="1:11">
      <c r="A469" s="8">
        <v>14</v>
      </c>
      <c r="E469" s="8">
        <v>14</v>
      </c>
      <c r="F469" s="10"/>
      <c r="G469" s="196"/>
      <c r="H469" s="110"/>
      <c r="I469" s="108"/>
      <c r="J469" s="196"/>
      <c r="K469" s="175"/>
    </row>
    <row r="470" spans="1:11">
      <c r="A470" s="8">
        <v>15</v>
      </c>
      <c r="C470" s="9" t="s">
        <v>177</v>
      </c>
      <c r="E470" s="8">
        <v>15</v>
      </c>
      <c r="G470" s="197">
        <f>SUM(G463+G468)</f>
        <v>667.53999999999985</v>
      </c>
      <c r="H470" s="108">
        <f>SUM(H463+H468)</f>
        <v>52706269</v>
      </c>
      <c r="I470" s="108"/>
      <c r="J470" s="197">
        <f>SUM(J463+J468)</f>
        <v>675.31</v>
      </c>
      <c r="K470" s="160">
        <f>SUM(K463+K468)</f>
        <v>55243196</v>
      </c>
    </row>
    <row r="471" spans="1:11">
      <c r="A471" s="8">
        <v>16</v>
      </c>
      <c r="E471" s="8">
        <v>16</v>
      </c>
      <c r="G471" s="197"/>
      <c r="H471" s="108"/>
      <c r="I471" s="108"/>
      <c r="J471" s="197"/>
      <c r="K471" s="160"/>
    </row>
    <row r="472" spans="1:11">
      <c r="A472" s="8">
        <v>17</v>
      </c>
      <c r="C472" s="9" t="s">
        <v>178</v>
      </c>
      <c r="E472" s="8">
        <v>17</v>
      </c>
      <c r="F472" s="10"/>
      <c r="G472" s="195"/>
      <c r="H472" s="156">
        <f>1485673+3344</f>
        <v>1489017</v>
      </c>
      <c r="I472" s="110"/>
      <c r="J472" s="195"/>
      <c r="K472" s="173">
        <f>512787+12352</f>
        <v>525139</v>
      </c>
    </row>
    <row r="473" spans="1:11">
      <c r="A473" s="8">
        <v>18</v>
      </c>
      <c r="E473" s="8">
        <v>18</v>
      </c>
      <c r="F473" s="10"/>
      <c r="G473" s="195"/>
      <c r="H473" s="110"/>
      <c r="I473" s="110"/>
      <c r="J473" s="195"/>
      <c r="K473" s="175"/>
    </row>
    <row r="474" spans="1:11">
      <c r="A474" s="8">
        <v>19</v>
      </c>
      <c r="C474" s="9" t="s">
        <v>179</v>
      </c>
      <c r="E474" s="8">
        <v>19</v>
      </c>
      <c r="F474" s="10"/>
      <c r="G474" s="195"/>
      <c r="H474" s="156">
        <v>541349</v>
      </c>
      <c r="I474" s="110"/>
      <c r="J474" s="195"/>
      <c r="K474" s="173">
        <v>198918</v>
      </c>
    </row>
    <row r="475" spans="1:11" ht="12" customHeight="1">
      <c r="A475" s="8">
        <v>20</v>
      </c>
      <c r="C475" s="81" t="s">
        <v>180</v>
      </c>
      <c r="E475" s="8">
        <v>20</v>
      </c>
      <c r="F475" s="10"/>
      <c r="G475" s="195"/>
      <c r="H475" s="156">
        <f>4023053+6386</f>
        <v>4029439</v>
      </c>
      <c r="I475" s="110"/>
      <c r="J475" s="195"/>
      <c r="K475" s="173">
        <f>5589289+3</f>
        <v>5589292</v>
      </c>
    </row>
    <row r="476" spans="1:11" s="82" customFormat="1" ht="12" customHeight="1">
      <c r="A476" s="8">
        <v>21</v>
      </c>
      <c r="B476" s="137"/>
      <c r="C476" s="81"/>
      <c r="D476" s="137"/>
      <c r="E476" s="8">
        <v>21</v>
      </c>
      <c r="F476" s="10"/>
      <c r="G476" s="195"/>
      <c r="H476" s="110"/>
      <c r="I476" s="110"/>
      <c r="J476" s="195"/>
      <c r="K476" s="175"/>
    </row>
    <row r="477" spans="1:11">
      <c r="A477" s="8">
        <v>22</v>
      </c>
      <c r="C477" s="9"/>
      <c r="E477" s="8">
        <v>22</v>
      </c>
      <c r="G477" s="195"/>
      <c r="H477" s="110"/>
      <c r="I477" s="110"/>
      <c r="J477" s="195"/>
      <c r="K477" s="175"/>
    </row>
    <row r="478" spans="1:11">
      <c r="A478" s="8">
        <v>23</v>
      </c>
      <c r="C478" s="9" t="s">
        <v>181</v>
      </c>
      <c r="E478" s="8">
        <v>23</v>
      </c>
      <c r="G478" s="195"/>
      <c r="H478" s="156">
        <v>0</v>
      </c>
      <c r="I478" s="110"/>
      <c r="J478" s="195"/>
      <c r="K478" s="173">
        <v>0</v>
      </c>
    </row>
    <row r="479" spans="1:11">
      <c r="A479" s="8">
        <v>24</v>
      </c>
      <c r="C479" s="9"/>
      <c r="E479" s="8">
        <v>24</v>
      </c>
      <c r="G479" s="195"/>
      <c r="H479" s="110"/>
      <c r="I479" s="110"/>
      <c r="J479" s="195"/>
      <c r="K479" s="175"/>
    </row>
    <row r="480" spans="1:11">
      <c r="A480" s="8"/>
      <c r="E480" s="8"/>
      <c r="F480" s="70" t="s">
        <v>6</v>
      </c>
      <c r="G480" s="193"/>
      <c r="H480" s="172"/>
      <c r="I480" s="70"/>
      <c r="J480" s="193"/>
      <c r="K480" s="174"/>
    </row>
    <row r="481" spans="1:11">
      <c r="A481" s="8">
        <v>25</v>
      </c>
      <c r="C481" s="9" t="s">
        <v>182</v>
      </c>
      <c r="E481" s="8">
        <v>25</v>
      </c>
      <c r="G481" s="197">
        <f>SUM(G470:G479)</f>
        <v>667.53999999999985</v>
      </c>
      <c r="H481" s="108">
        <f>SUM(H470:H479)</f>
        <v>58766074</v>
      </c>
      <c r="I481" s="113"/>
      <c r="J481" s="197">
        <f>SUM(J470:J479)</f>
        <v>675.31</v>
      </c>
      <c r="K481" s="160">
        <f>SUM(K470:K479)</f>
        <v>61556545</v>
      </c>
    </row>
    <row r="482" spans="1:11">
      <c r="F482" s="70" t="s">
        <v>6</v>
      </c>
      <c r="G482" s="20"/>
      <c r="H482" s="21"/>
      <c r="I482" s="70"/>
      <c r="J482" s="20"/>
      <c r="K482" s="21"/>
    </row>
    <row r="483" spans="1:11">
      <c r="F483" s="70"/>
      <c r="G483" s="20"/>
      <c r="H483" s="21"/>
      <c r="I483" s="70"/>
      <c r="J483" s="20"/>
      <c r="K483" s="21"/>
    </row>
    <row r="484" spans="1:11" ht="20.25" customHeight="1">
      <c r="C484" s="84"/>
      <c r="D484" s="84"/>
      <c r="E484" s="84"/>
      <c r="F484" s="70"/>
      <c r="G484" s="20"/>
      <c r="H484" s="21"/>
      <c r="I484" s="70"/>
      <c r="J484" s="20"/>
      <c r="K484" s="21"/>
    </row>
    <row r="485" spans="1:11">
      <c r="C485" s="137" t="s">
        <v>49</v>
      </c>
      <c r="F485" s="70"/>
      <c r="G485" s="20"/>
      <c r="H485" s="21"/>
      <c r="I485" s="70"/>
      <c r="J485" s="20"/>
      <c r="K485" s="21"/>
    </row>
    <row r="486" spans="1:11">
      <c r="A486" s="9"/>
    </row>
    <row r="487" spans="1:11">
      <c r="E487" s="35"/>
      <c r="G487" s="14"/>
      <c r="H487" s="40"/>
      <c r="J487" s="14"/>
      <c r="K487" s="40"/>
    </row>
    <row r="488" spans="1:11" s="36" customFormat="1">
      <c r="A488" s="16" t="str">
        <f>$A$83</f>
        <v xml:space="preserve">Institution No.:  </v>
      </c>
      <c r="E488" s="37"/>
      <c r="G488" s="38"/>
      <c r="H488" s="39"/>
      <c r="J488" s="38"/>
      <c r="K488" s="15" t="s">
        <v>183</v>
      </c>
    </row>
    <row r="489" spans="1:11" s="36" customFormat="1">
      <c r="A489" s="251" t="s">
        <v>184</v>
      </c>
      <c r="B489" s="251"/>
      <c r="C489" s="251"/>
      <c r="D489" s="251"/>
      <c r="E489" s="251"/>
      <c r="F489" s="251"/>
      <c r="G489" s="251"/>
      <c r="H489" s="251"/>
      <c r="I489" s="251"/>
      <c r="J489" s="251"/>
      <c r="K489" s="251"/>
    </row>
    <row r="490" spans="1:11">
      <c r="A490" s="16" t="str">
        <f>$A$42</f>
        <v xml:space="preserve">NAME: </v>
      </c>
      <c r="C490" s="137" t="str">
        <f>$D$20</f>
        <v>University of Colorado</v>
      </c>
      <c r="G490" s="80"/>
      <c r="H490" s="40"/>
      <c r="J490" s="14"/>
      <c r="K490" s="18" t="str">
        <f>$K$3</f>
        <v>Date: October 10, 2016</v>
      </c>
    </row>
    <row r="491" spans="1:11">
      <c r="A491" s="19" t="s">
        <v>6</v>
      </c>
      <c r="B491" s="19" t="s">
        <v>6</v>
      </c>
      <c r="C491" s="19" t="s">
        <v>6</v>
      </c>
      <c r="D491" s="19" t="s">
        <v>6</v>
      </c>
      <c r="E491" s="19" t="s">
        <v>6</v>
      </c>
      <c r="F491" s="19" t="s">
        <v>6</v>
      </c>
      <c r="G491" s="20" t="s">
        <v>6</v>
      </c>
      <c r="H491" s="21" t="s">
        <v>6</v>
      </c>
      <c r="I491" s="19" t="s">
        <v>6</v>
      </c>
      <c r="J491" s="20" t="s">
        <v>6</v>
      </c>
      <c r="K491" s="21" t="s">
        <v>6</v>
      </c>
    </row>
    <row r="492" spans="1:11">
      <c r="A492" s="22" t="s">
        <v>7</v>
      </c>
      <c r="E492" s="22" t="s">
        <v>7</v>
      </c>
      <c r="F492" s="23"/>
      <c r="G492" s="24"/>
      <c r="H492" s="25" t="str">
        <f>H453</f>
        <v>2015-16</v>
      </c>
      <c r="I492" s="23"/>
      <c r="J492" s="24"/>
      <c r="K492" s="25">
        <f>K453</f>
        <v>0</v>
      </c>
    </row>
    <row r="493" spans="1:11">
      <c r="A493" s="22" t="s">
        <v>9</v>
      </c>
      <c r="C493" s="26" t="s">
        <v>51</v>
      </c>
      <c r="E493" s="22" t="s">
        <v>9</v>
      </c>
      <c r="F493" s="23"/>
      <c r="G493" s="24" t="s">
        <v>11</v>
      </c>
      <c r="H493" s="25" t="s">
        <v>12</v>
      </c>
      <c r="I493" s="23"/>
      <c r="J493" s="24" t="s">
        <v>11</v>
      </c>
      <c r="K493" s="25" t="s">
        <v>13</v>
      </c>
    </row>
    <row r="494" spans="1:11">
      <c r="A494" s="19" t="s">
        <v>6</v>
      </c>
      <c r="B494" s="19" t="s">
        <v>6</v>
      </c>
      <c r="C494" s="19" t="s">
        <v>6</v>
      </c>
      <c r="D494" s="19" t="s">
        <v>6</v>
      </c>
      <c r="E494" s="19" t="s">
        <v>6</v>
      </c>
      <c r="F494" s="19" t="s">
        <v>6</v>
      </c>
      <c r="G494" s="20" t="s">
        <v>6</v>
      </c>
      <c r="H494" s="21" t="s">
        <v>6</v>
      </c>
      <c r="I494" s="19" t="s">
        <v>6</v>
      </c>
      <c r="J494" s="20" t="s">
        <v>6</v>
      </c>
      <c r="K494" s="21" t="s">
        <v>6</v>
      </c>
    </row>
    <row r="495" spans="1:11">
      <c r="A495" s="8">
        <v>1</v>
      </c>
      <c r="B495" s="19"/>
      <c r="C495" s="9" t="s">
        <v>165</v>
      </c>
      <c r="D495" s="19"/>
      <c r="E495" s="8">
        <v>1</v>
      </c>
      <c r="F495" s="19"/>
      <c r="G495" s="192">
        <v>0</v>
      </c>
      <c r="H495" s="173">
        <f>76792+4970</f>
        <v>81762</v>
      </c>
      <c r="I495" s="19"/>
      <c r="J495" s="192"/>
      <c r="K495" s="194">
        <v>47024</v>
      </c>
    </row>
    <row r="496" spans="1:11">
      <c r="A496" s="8">
        <v>2</v>
      </c>
      <c r="B496" s="19"/>
      <c r="C496" s="9" t="s">
        <v>166</v>
      </c>
      <c r="D496" s="19"/>
      <c r="E496" s="8">
        <v>2</v>
      </c>
      <c r="F496" s="19"/>
      <c r="G496" s="195"/>
      <c r="H496" s="173">
        <f>12412+456</f>
        <v>12868</v>
      </c>
      <c r="I496" s="109"/>
      <c r="J496" s="195"/>
      <c r="K496" s="194">
        <v>91096</v>
      </c>
    </row>
    <row r="497" spans="1:11">
      <c r="A497" s="8">
        <v>3</v>
      </c>
      <c r="C497" s="9" t="s">
        <v>167</v>
      </c>
      <c r="E497" s="8">
        <v>3</v>
      </c>
      <c r="F497" s="10"/>
      <c r="G497" s="192">
        <v>0</v>
      </c>
      <c r="H497" s="173">
        <f>44942+19800</f>
        <v>64742</v>
      </c>
      <c r="I497" s="110"/>
      <c r="J497" s="192">
        <v>0</v>
      </c>
      <c r="K497" s="173">
        <v>0</v>
      </c>
    </row>
    <row r="498" spans="1:11">
      <c r="A498" s="8">
        <v>4</v>
      </c>
      <c r="C498" s="9" t="s">
        <v>168</v>
      </c>
      <c r="E498" s="8">
        <v>4</v>
      </c>
      <c r="F498" s="10"/>
      <c r="G498" s="195"/>
      <c r="H498" s="173">
        <f>11549+15</f>
        <v>11564</v>
      </c>
      <c r="I498" s="110"/>
      <c r="J498" s="195"/>
      <c r="K498" s="173">
        <f>4697+151</f>
        <v>4848</v>
      </c>
    </row>
    <row r="499" spans="1:11">
      <c r="A499" s="8">
        <v>5</v>
      </c>
      <c r="C499" s="9" t="s">
        <v>169</v>
      </c>
      <c r="E499" s="8">
        <v>5</v>
      </c>
      <c r="F499" s="10"/>
      <c r="G499" s="195">
        <f>SUM(G495:G498)</f>
        <v>0</v>
      </c>
      <c r="H499" s="175">
        <f>SUM(H495:H498)</f>
        <v>170936</v>
      </c>
      <c r="I499" s="110"/>
      <c r="J499" s="195">
        <f>SUM(J495:J498)</f>
        <v>0</v>
      </c>
      <c r="K499" s="175">
        <f>SUM(K495:K498)</f>
        <v>142968</v>
      </c>
    </row>
    <row r="500" spans="1:11">
      <c r="A500" s="8">
        <v>6</v>
      </c>
      <c r="C500" s="9" t="s">
        <v>170</v>
      </c>
      <c r="E500" s="8">
        <v>6</v>
      </c>
      <c r="F500" s="10"/>
      <c r="G500" s="195">
        <v>4.5</v>
      </c>
      <c r="H500" s="175">
        <v>261542</v>
      </c>
      <c r="I500" s="110"/>
      <c r="J500" s="195">
        <v>4.5</v>
      </c>
      <c r="K500" s="175">
        <v>262107</v>
      </c>
    </row>
    <row r="501" spans="1:11">
      <c r="A501" s="8">
        <v>7</v>
      </c>
      <c r="C501" s="9" t="s">
        <v>171</v>
      </c>
      <c r="E501" s="8">
        <v>7</v>
      </c>
      <c r="F501" s="10"/>
      <c r="G501" s="195"/>
      <c r="H501" s="175">
        <v>102569</v>
      </c>
      <c r="I501" s="110"/>
      <c r="J501" s="195"/>
      <c r="K501" s="175">
        <v>81910</v>
      </c>
    </row>
    <row r="502" spans="1:11">
      <c r="A502" s="8">
        <v>8</v>
      </c>
      <c r="C502" s="9" t="s">
        <v>185</v>
      </c>
      <c r="E502" s="8">
        <v>8</v>
      </c>
      <c r="F502" s="10"/>
      <c r="G502" s="195">
        <f>G499+G500+G501</f>
        <v>4.5</v>
      </c>
      <c r="H502" s="175">
        <f>H499+H500+H501</f>
        <v>535047</v>
      </c>
      <c r="I502" s="109"/>
      <c r="J502" s="195">
        <f>J499+J500+J501</f>
        <v>4.5</v>
      </c>
      <c r="K502" s="175">
        <f>K499+K500+K501</f>
        <v>486985</v>
      </c>
    </row>
    <row r="503" spans="1:11" ht="12.75" customHeight="1">
      <c r="A503" s="8">
        <v>9</v>
      </c>
      <c r="E503" s="8">
        <v>9</v>
      </c>
      <c r="F503" s="10"/>
      <c r="G503" s="195"/>
      <c r="H503" s="175"/>
      <c r="I503" s="108"/>
      <c r="J503" s="195"/>
      <c r="K503" s="175"/>
    </row>
    <row r="504" spans="1:11">
      <c r="A504" s="8">
        <v>10</v>
      </c>
      <c r="C504" s="9" t="s">
        <v>173</v>
      </c>
      <c r="E504" s="8">
        <v>10</v>
      </c>
      <c r="F504" s="10"/>
      <c r="G504" s="192">
        <v>0</v>
      </c>
      <c r="H504" s="173">
        <v>0</v>
      </c>
      <c r="I504" s="110"/>
      <c r="J504" s="192">
        <v>0</v>
      </c>
      <c r="K504" s="173">
        <v>0</v>
      </c>
    </row>
    <row r="505" spans="1:11">
      <c r="A505" s="8">
        <v>11</v>
      </c>
      <c r="C505" s="9" t="s">
        <v>174</v>
      </c>
      <c r="E505" s="8">
        <v>11</v>
      </c>
      <c r="F505" s="10"/>
      <c r="G505" s="192">
        <v>0</v>
      </c>
      <c r="H505" s="173">
        <v>0</v>
      </c>
      <c r="I505" s="110"/>
      <c r="J505" s="192">
        <v>0</v>
      </c>
      <c r="K505" s="173"/>
    </row>
    <row r="506" spans="1:11">
      <c r="A506" s="8">
        <v>12</v>
      </c>
      <c r="C506" s="9" t="s">
        <v>175</v>
      </c>
      <c r="E506" s="8">
        <v>12</v>
      </c>
      <c r="F506" s="10"/>
      <c r="G506" s="195"/>
      <c r="H506" s="173">
        <v>8129</v>
      </c>
      <c r="I506" s="110"/>
      <c r="J506" s="195"/>
      <c r="K506" s="173">
        <v>28601</v>
      </c>
    </row>
    <row r="507" spans="1:11">
      <c r="A507" s="8">
        <v>13</v>
      </c>
      <c r="C507" s="9" t="s">
        <v>186</v>
      </c>
      <c r="E507" s="8">
        <v>13</v>
      </c>
      <c r="F507" s="10"/>
      <c r="G507" s="195">
        <f>SUM(G504:G506)</f>
        <v>0</v>
      </c>
      <c r="H507" s="175">
        <f>SUM(H504:H506)</f>
        <v>8129</v>
      </c>
      <c r="I507" s="107"/>
      <c r="J507" s="195">
        <f>SUM(J504:J506)</f>
        <v>0</v>
      </c>
      <c r="K507" s="175">
        <f>SUM(K504:K506)</f>
        <v>28601</v>
      </c>
    </row>
    <row r="508" spans="1:11">
      <c r="A508" s="8">
        <v>14</v>
      </c>
      <c r="E508" s="8">
        <v>14</v>
      </c>
      <c r="F508" s="10"/>
      <c r="G508" s="196"/>
      <c r="H508" s="175"/>
      <c r="I508" s="108"/>
      <c r="J508" s="196"/>
      <c r="K508" s="175"/>
    </row>
    <row r="509" spans="1:11">
      <c r="A509" s="8">
        <v>15</v>
      </c>
      <c r="C509" s="9" t="s">
        <v>177</v>
      </c>
      <c r="E509" s="8">
        <v>15</v>
      </c>
      <c r="G509" s="197">
        <f>SUM(G502+G507)</f>
        <v>4.5</v>
      </c>
      <c r="H509" s="160">
        <f>SUM(H502+H507)</f>
        <v>543176</v>
      </c>
      <c r="I509" s="108"/>
      <c r="J509" s="197">
        <f>SUM(J502+J507)</f>
        <v>4.5</v>
      </c>
      <c r="K509" s="160">
        <f>SUM(K502+K507)</f>
        <v>515586</v>
      </c>
    </row>
    <row r="510" spans="1:11">
      <c r="A510" s="8">
        <v>16</v>
      </c>
      <c r="E510" s="8">
        <v>16</v>
      </c>
      <c r="G510" s="197"/>
      <c r="H510" s="160"/>
      <c r="I510" s="108"/>
      <c r="J510" s="197"/>
      <c r="K510" s="160"/>
    </row>
    <row r="511" spans="1:11">
      <c r="A511" s="8">
        <v>17</v>
      </c>
      <c r="C511" s="9" t="s">
        <v>178</v>
      </c>
      <c r="E511" s="8">
        <v>17</v>
      </c>
      <c r="F511" s="10"/>
      <c r="G511" s="195"/>
      <c r="H511" s="173">
        <f>28305+5700+70+23</f>
        <v>34098</v>
      </c>
      <c r="I511" s="110"/>
      <c r="J511" s="195"/>
      <c r="K511" s="173">
        <v>2303</v>
      </c>
    </row>
    <row r="512" spans="1:11">
      <c r="A512" s="8">
        <v>18</v>
      </c>
      <c r="E512" s="8">
        <v>18</v>
      </c>
      <c r="F512" s="10"/>
      <c r="G512" s="195"/>
      <c r="H512" s="175"/>
      <c r="I512" s="110"/>
      <c r="J512" s="195"/>
      <c r="K512" s="175"/>
    </row>
    <row r="513" spans="1:11">
      <c r="A513" s="8">
        <v>19</v>
      </c>
      <c r="C513" s="9" t="s">
        <v>179</v>
      </c>
      <c r="E513" s="8">
        <v>19</v>
      </c>
      <c r="F513" s="10"/>
      <c r="G513" s="195"/>
      <c r="H513" s="173">
        <f>43601+731</f>
        <v>44332</v>
      </c>
      <c r="I513" s="110"/>
      <c r="J513" s="195"/>
      <c r="K513" s="173">
        <v>9808</v>
      </c>
    </row>
    <row r="514" spans="1:11" ht="12" customHeight="1">
      <c r="A514" s="8">
        <v>20</v>
      </c>
      <c r="C514" s="81" t="s">
        <v>180</v>
      </c>
      <c r="E514" s="8">
        <v>20</v>
      </c>
      <c r="F514" s="10"/>
      <c r="G514" s="195"/>
      <c r="H514" s="173">
        <f>79216+855+1</f>
        <v>80072</v>
      </c>
      <c r="I514" s="110"/>
      <c r="J514" s="195"/>
      <c r="K514" s="173">
        <v>38076</v>
      </c>
    </row>
    <row r="515" spans="1:11" s="82" customFormat="1" ht="12" customHeight="1">
      <c r="A515" s="8">
        <v>21</v>
      </c>
      <c r="B515" s="137"/>
      <c r="C515" s="81"/>
      <c r="D515" s="137"/>
      <c r="E515" s="8">
        <v>21</v>
      </c>
      <c r="F515" s="10"/>
      <c r="G515" s="195"/>
      <c r="H515" s="175"/>
      <c r="I515" s="110"/>
      <c r="J515" s="195"/>
      <c r="K515" s="175"/>
    </row>
    <row r="516" spans="1:11">
      <c r="A516" s="8">
        <v>22</v>
      </c>
      <c r="C516" s="9"/>
      <c r="E516" s="8">
        <v>22</v>
      </c>
      <c r="G516" s="195"/>
      <c r="H516" s="175"/>
      <c r="I516" s="110"/>
      <c r="J516" s="195"/>
      <c r="K516" s="175"/>
    </row>
    <row r="517" spans="1:11">
      <c r="A517" s="8">
        <v>23</v>
      </c>
      <c r="C517" s="9" t="s">
        <v>181</v>
      </c>
      <c r="E517" s="8">
        <v>23</v>
      </c>
      <c r="G517" s="195"/>
      <c r="H517" s="173">
        <v>0</v>
      </c>
      <c r="I517" s="110"/>
      <c r="J517" s="195"/>
      <c r="K517" s="173">
        <v>0</v>
      </c>
    </row>
    <row r="518" spans="1:11">
      <c r="A518" s="8">
        <v>24</v>
      </c>
      <c r="C518" s="9"/>
      <c r="E518" s="8">
        <v>24</v>
      </c>
      <c r="G518" s="195"/>
      <c r="H518" s="175"/>
      <c r="I518" s="110"/>
      <c r="J518" s="195"/>
      <c r="K518" s="175"/>
    </row>
    <row r="519" spans="1:11">
      <c r="A519" s="8"/>
      <c r="E519" s="8"/>
      <c r="F519" s="70" t="s">
        <v>6</v>
      </c>
      <c r="G519" s="193"/>
      <c r="H519" s="174"/>
      <c r="I519" s="70"/>
      <c r="J519" s="193"/>
      <c r="K519" s="174"/>
    </row>
    <row r="520" spans="1:11">
      <c r="A520" s="8">
        <v>25</v>
      </c>
      <c r="C520" s="9" t="s">
        <v>187</v>
      </c>
      <c r="E520" s="8">
        <v>25</v>
      </c>
      <c r="G520" s="197">
        <f>SUM(G509:G518)</f>
        <v>4.5</v>
      </c>
      <c r="H520" s="160">
        <f>SUM(H509:H518)</f>
        <v>701678</v>
      </c>
      <c r="I520" s="113"/>
      <c r="J520" s="197">
        <f>SUM(J509:J518)</f>
        <v>4.5</v>
      </c>
      <c r="K520" s="160">
        <f>SUM(K509:K518)</f>
        <v>565773</v>
      </c>
    </row>
    <row r="521" spans="1:11">
      <c r="F521" s="70" t="s">
        <v>6</v>
      </c>
      <c r="G521" s="20"/>
      <c r="H521" s="21"/>
      <c r="I521" s="70"/>
      <c r="J521" s="20"/>
      <c r="K521" s="21"/>
    </row>
    <row r="522" spans="1:11">
      <c r="C522" s="137" t="s">
        <v>49</v>
      </c>
      <c r="F522" s="70"/>
      <c r="G522" s="20"/>
      <c r="H522" s="21"/>
      <c r="I522" s="70"/>
      <c r="J522" s="20"/>
      <c r="K522" s="21"/>
    </row>
    <row r="523" spans="1:11">
      <c r="A523" s="9"/>
    </row>
    <row r="524" spans="1:11">
      <c r="H524" s="40"/>
      <c r="K524" s="40"/>
    </row>
    <row r="525" spans="1:11" s="36" customFormat="1">
      <c r="A525" s="16" t="str">
        <f>$A$83</f>
        <v xml:space="preserve">Institution No.:  </v>
      </c>
      <c r="E525" s="37"/>
      <c r="G525" s="38"/>
      <c r="H525" s="39"/>
      <c r="J525" s="38"/>
      <c r="K525" s="15" t="s">
        <v>188</v>
      </c>
    </row>
    <row r="526" spans="1:11" s="36" customFormat="1">
      <c r="A526" s="251" t="s">
        <v>189</v>
      </c>
      <c r="B526" s="251"/>
      <c r="C526" s="251"/>
      <c r="D526" s="251"/>
      <c r="E526" s="251"/>
      <c r="F526" s="251"/>
      <c r="G526" s="251"/>
      <c r="H526" s="251"/>
      <c r="I526" s="251"/>
      <c r="J526" s="251"/>
      <c r="K526" s="251"/>
    </row>
    <row r="527" spans="1:11">
      <c r="A527" s="16" t="str">
        <f>$A$42</f>
        <v xml:space="preserve">NAME: </v>
      </c>
      <c r="C527" s="137" t="str">
        <f>$D$20</f>
        <v>University of Colorado</v>
      </c>
      <c r="G527" s="80"/>
      <c r="H527" s="67"/>
      <c r="J527" s="14"/>
      <c r="K527" s="18" t="str">
        <f>$K$3</f>
        <v>Date: October 10, 2016</v>
      </c>
    </row>
    <row r="528" spans="1:11">
      <c r="A528" s="19" t="s">
        <v>6</v>
      </c>
      <c r="B528" s="19" t="s">
        <v>6</v>
      </c>
      <c r="C528" s="19" t="s">
        <v>6</v>
      </c>
      <c r="D528" s="19" t="s">
        <v>6</v>
      </c>
      <c r="E528" s="19" t="s">
        <v>6</v>
      </c>
      <c r="F528" s="19" t="s">
        <v>6</v>
      </c>
      <c r="G528" s="20" t="s">
        <v>6</v>
      </c>
      <c r="H528" s="21" t="s">
        <v>6</v>
      </c>
      <c r="I528" s="19" t="s">
        <v>6</v>
      </c>
      <c r="J528" s="20" t="s">
        <v>6</v>
      </c>
      <c r="K528" s="21" t="s">
        <v>6</v>
      </c>
    </row>
    <row r="529" spans="1:11">
      <c r="A529" s="22" t="s">
        <v>7</v>
      </c>
      <c r="E529" s="22" t="s">
        <v>7</v>
      </c>
      <c r="F529" s="23"/>
      <c r="G529" s="24"/>
      <c r="H529" s="25" t="str">
        <f>H492</f>
        <v>2015-16</v>
      </c>
      <c r="I529" s="23"/>
      <c r="J529" s="24"/>
      <c r="K529" s="25">
        <f>K492</f>
        <v>0</v>
      </c>
    </row>
    <row r="530" spans="1:11">
      <c r="A530" s="22" t="s">
        <v>9</v>
      </c>
      <c r="C530" s="26" t="s">
        <v>51</v>
      </c>
      <c r="E530" s="22" t="s">
        <v>9</v>
      </c>
      <c r="F530" s="23"/>
      <c r="G530" s="24" t="s">
        <v>11</v>
      </c>
      <c r="H530" s="25" t="s">
        <v>12</v>
      </c>
      <c r="I530" s="23"/>
      <c r="J530" s="24" t="s">
        <v>11</v>
      </c>
      <c r="K530" s="25" t="s">
        <v>13</v>
      </c>
    </row>
    <row r="531" spans="1:11">
      <c r="A531" s="19" t="s">
        <v>6</v>
      </c>
      <c r="B531" s="19" t="s">
        <v>6</v>
      </c>
      <c r="C531" s="19" t="s">
        <v>6</v>
      </c>
      <c r="D531" s="19" t="s">
        <v>6</v>
      </c>
      <c r="E531" s="19" t="s">
        <v>6</v>
      </c>
      <c r="F531" s="19" t="s">
        <v>6</v>
      </c>
      <c r="G531" s="20" t="s">
        <v>6</v>
      </c>
      <c r="H531" s="21" t="s">
        <v>6</v>
      </c>
      <c r="I531" s="19" t="s">
        <v>6</v>
      </c>
      <c r="J531" s="20" t="s">
        <v>6</v>
      </c>
      <c r="K531" s="21" t="s">
        <v>6</v>
      </c>
    </row>
    <row r="532" spans="1:11">
      <c r="A532" s="117">
        <v>1</v>
      </c>
      <c r="B532" s="118"/>
      <c r="C532" s="118" t="s">
        <v>227</v>
      </c>
      <c r="D532" s="118"/>
      <c r="E532" s="117">
        <v>1</v>
      </c>
      <c r="F532" s="119"/>
      <c r="G532" s="120"/>
      <c r="H532" s="121"/>
      <c r="I532" s="122"/>
      <c r="J532" s="123"/>
      <c r="K532" s="124"/>
    </row>
    <row r="533" spans="1:11">
      <c r="A533" s="117">
        <v>2</v>
      </c>
      <c r="B533" s="118"/>
      <c r="C533" s="118" t="s">
        <v>227</v>
      </c>
      <c r="D533" s="118"/>
      <c r="E533" s="117">
        <v>2</v>
      </c>
      <c r="F533" s="119"/>
      <c r="G533" s="120"/>
      <c r="H533" s="121"/>
      <c r="I533" s="122"/>
      <c r="J533" s="123"/>
      <c r="K533" s="121"/>
    </row>
    <row r="534" spans="1:11">
      <c r="A534" s="117">
        <v>3</v>
      </c>
      <c r="B534" s="118"/>
      <c r="C534" s="118" t="s">
        <v>227</v>
      </c>
      <c r="D534" s="118"/>
      <c r="E534" s="117">
        <v>3</v>
      </c>
      <c r="F534" s="119"/>
      <c r="G534" s="120"/>
      <c r="H534" s="121"/>
      <c r="I534" s="122"/>
      <c r="J534" s="123"/>
      <c r="K534" s="121"/>
    </row>
    <row r="535" spans="1:11">
      <c r="A535" s="117">
        <v>4</v>
      </c>
      <c r="B535" s="118"/>
      <c r="C535" s="118" t="s">
        <v>227</v>
      </c>
      <c r="D535" s="118"/>
      <c r="E535" s="117">
        <v>4</v>
      </c>
      <c r="F535" s="119"/>
      <c r="G535" s="120"/>
      <c r="H535" s="121"/>
      <c r="I535" s="125"/>
      <c r="J535" s="123"/>
      <c r="K535" s="121"/>
    </row>
    <row r="536" spans="1:11">
      <c r="A536" s="117">
        <v>5</v>
      </c>
      <c r="B536" s="118"/>
      <c r="C536" s="118" t="s">
        <v>227</v>
      </c>
      <c r="D536" s="118"/>
      <c r="E536" s="117">
        <v>5</v>
      </c>
      <c r="F536" s="119"/>
      <c r="G536" s="120"/>
      <c r="H536" s="121"/>
      <c r="I536" s="125"/>
      <c r="J536" s="123"/>
      <c r="K536" s="121"/>
    </row>
    <row r="537" spans="1:11">
      <c r="A537" s="8">
        <v>6</v>
      </c>
      <c r="C537" s="9" t="s">
        <v>190</v>
      </c>
      <c r="E537" s="8">
        <v>6</v>
      </c>
      <c r="F537" s="10"/>
      <c r="G537" s="198">
        <v>0.4</v>
      </c>
      <c r="H537" s="177">
        <f>2616+3542+10322</f>
        <v>16480</v>
      </c>
      <c r="I537" s="30"/>
      <c r="J537" s="198">
        <v>0.4</v>
      </c>
      <c r="K537" s="177">
        <f>6072+14274</f>
        <v>20346</v>
      </c>
    </row>
    <row r="538" spans="1:11">
      <c r="A538" s="8">
        <v>7</v>
      </c>
      <c r="C538" s="9" t="s">
        <v>191</v>
      </c>
      <c r="E538" s="8">
        <v>7</v>
      </c>
      <c r="F538" s="10"/>
      <c r="G538" s="199"/>
      <c r="H538" s="177">
        <f>292+763+790</f>
        <v>1845</v>
      </c>
      <c r="I538" s="85"/>
      <c r="J538" s="199"/>
      <c r="K538" s="177">
        <f>3000+1532</f>
        <v>4532</v>
      </c>
    </row>
    <row r="539" spans="1:11">
      <c r="A539" s="8">
        <v>8</v>
      </c>
      <c r="C539" s="9" t="s">
        <v>192</v>
      </c>
      <c r="E539" s="8">
        <v>8</v>
      </c>
      <c r="F539" s="10"/>
      <c r="G539" s="199">
        <f>SUM(G537:G538)</f>
        <v>0.4</v>
      </c>
      <c r="H539" s="170">
        <f>SUM(H537:H538)</f>
        <v>18325</v>
      </c>
      <c r="I539" s="85"/>
      <c r="J539" s="199">
        <f>SUM(J537:J538)</f>
        <v>0.4</v>
      </c>
      <c r="K539" s="170">
        <f>SUM(K537:K538)</f>
        <v>24878</v>
      </c>
    </row>
    <row r="540" spans="1:11">
      <c r="A540" s="8">
        <v>9</v>
      </c>
      <c r="C540" s="9"/>
      <c r="E540" s="8">
        <v>9</v>
      </c>
      <c r="F540" s="10"/>
      <c r="G540" s="199"/>
      <c r="H540" s="170"/>
      <c r="I540" s="29"/>
      <c r="J540" s="199"/>
      <c r="K540" s="170"/>
    </row>
    <row r="541" spans="1:11">
      <c r="A541" s="8">
        <v>10</v>
      </c>
      <c r="C541" s="9"/>
      <c r="E541" s="8">
        <v>10</v>
      </c>
      <c r="F541" s="10"/>
      <c r="G541" s="199"/>
      <c r="H541" s="170"/>
      <c r="I541" s="30"/>
      <c r="J541" s="199"/>
      <c r="K541" s="170"/>
    </row>
    <row r="542" spans="1:11">
      <c r="A542" s="8">
        <v>11</v>
      </c>
      <c r="C542" s="9" t="s">
        <v>174</v>
      </c>
      <c r="E542" s="8">
        <v>11</v>
      </c>
      <c r="G542" s="200"/>
      <c r="H542" s="169">
        <v>0</v>
      </c>
      <c r="I542" s="29"/>
      <c r="J542" s="200"/>
      <c r="K542" s="169"/>
    </row>
    <row r="543" spans="1:11">
      <c r="A543" s="8">
        <v>12</v>
      </c>
      <c r="C543" s="9" t="s">
        <v>175</v>
      </c>
      <c r="E543" s="8">
        <v>12</v>
      </c>
      <c r="G543" s="191"/>
      <c r="H543" s="169">
        <v>0</v>
      </c>
      <c r="I543" s="30"/>
      <c r="J543" s="191"/>
      <c r="K543" s="169"/>
    </row>
    <row r="544" spans="1:11">
      <c r="A544" s="8">
        <v>13</v>
      </c>
      <c r="C544" s="9" t="s">
        <v>193</v>
      </c>
      <c r="E544" s="8">
        <v>13</v>
      </c>
      <c r="F544" s="10"/>
      <c r="G544" s="199">
        <f>SUM(G542:G543)</f>
        <v>0</v>
      </c>
      <c r="H544" s="170">
        <f>SUM(H542:H543)</f>
        <v>0</v>
      </c>
      <c r="I544" s="85"/>
      <c r="J544" s="199">
        <f>SUM(J542:J543)</f>
        <v>0</v>
      </c>
      <c r="K544" s="170">
        <f>SUM(K542:K543)</f>
        <v>0</v>
      </c>
    </row>
    <row r="545" spans="1:11">
      <c r="A545" s="8">
        <v>14</v>
      </c>
      <c r="E545" s="8">
        <v>14</v>
      </c>
      <c r="F545" s="10"/>
      <c r="G545" s="199"/>
      <c r="H545" s="170"/>
      <c r="I545" s="85"/>
      <c r="J545" s="199"/>
      <c r="K545" s="170"/>
    </row>
    <row r="546" spans="1:11">
      <c r="A546" s="8">
        <v>15</v>
      </c>
      <c r="C546" s="9" t="s">
        <v>177</v>
      </c>
      <c r="E546" s="8">
        <v>15</v>
      </c>
      <c r="F546" s="10"/>
      <c r="G546" s="199">
        <f>G539+G544</f>
        <v>0.4</v>
      </c>
      <c r="H546" s="170">
        <f>H539+H544</f>
        <v>18325</v>
      </c>
      <c r="I546" s="85"/>
      <c r="J546" s="199">
        <f>J539+J544</f>
        <v>0.4</v>
      </c>
      <c r="K546" s="170">
        <f>K539+K544</f>
        <v>24878</v>
      </c>
    </row>
    <row r="547" spans="1:11">
      <c r="A547" s="8">
        <v>16</v>
      </c>
      <c r="E547" s="8">
        <v>16</v>
      </c>
      <c r="F547" s="10"/>
      <c r="G547" s="199"/>
      <c r="H547" s="170"/>
      <c r="I547" s="85"/>
      <c r="J547" s="199"/>
      <c r="K547" s="170"/>
    </row>
    <row r="548" spans="1:11">
      <c r="A548" s="8">
        <v>17</v>
      </c>
      <c r="C548" s="9" t="s">
        <v>178</v>
      </c>
      <c r="E548" s="8">
        <v>17</v>
      </c>
      <c r="F548" s="10"/>
      <c r="G548" s="198"/>
      <c r="H548" s="177">
        <v>0</v>
      </c>
      <c r="I548" s="85"/>
      <c r="J548" s="198"/>
      <c r="K548" s="177">
        <v>56</v>
      </c>
    </row>
    <row r="549" spans="1:11">
      <c r="A549" s="8">
        <v>18</v>
      </c>
      <c r="C549" s="9"/>
      <c r="E549" s="8">
        <v>18</v>
      </c>
      <c r="F549" s="10"/>
      <c r="G549" s="199"/>
      <c r="H549" s="170"/>
      <c r="I549" s="85"/>
      <c r="J549" s="199"/>
      <c r="K549" s="170"/>
    </row>
    <row r="550" spans="1:11">
      <c r="A550" s="8">
        <v>19</v>
      </c>
      <c r="C550" s="9" t="s">
        <v>179</v>
      </c>
      <c r="E550" s="8">
        <v>19</v>
      </c>
      <c r="F550" s="10"/>
      <c r="G550" s="198"/>
      <c r="H550" s="177">
        <v>301</v>
      </c>
      <c r="I550" s="85"/>
      <c r="J550" s="198"/>
      <c r="K550" s="177"/>
    </row>
    <row r="551" spans="1:11">
      <c r="A551" s="8">
        <v>20</v>
      </c>
      <c r="C551" s="9" t="s">
        <v>180</v>
      </c>
      <c r="E551" s="8">
        <v>20</v>
      </c>
      <c r="F551" s="10"/>
      <c r="G551" s="198"/>
      <c r="H551" s="177">
        <v>1552</v>
      </c>
      <c r="I551" s="85"/>
      <c r="J551" s="198"/>
      <c r="K551" s="177">
        <v>1000</v>
      </c>
    </row>
    <row r="552" spans="1:11">
      <c r="A552" s="8">
        <v>21</v>
      </c>
      <c r="C552" s="9"/>
      <c r="E552" s="8">
        <v>21</v>
      </c>
      <c r="F552" s="10"/>
      <c r="G552" s="199"/>
      <c r="H552" s="170"/>
      <c r="I552" s="85"/>
      <c r="J552" s="199"/>
      <c r="K552" s="170"/>
    </row>
    <row r="553" spans="1:11">
      <c r="A553" s="8">
        <v>22</v>
      </c>
      <c r="C553" s="9"/>
      <c r="E553" s="8">
        <v>22</v>
      </c>
      <c r="F553" s="10"/>
      <c r="G553" s="199"/>
      <c r="H553" s="170"/>
      <c r="I553" s="85"/>
      <c r="J553" s="199"/>
      <c r="K553" s="170"/>
    </row>
    <row r="554" spans="1:11">
      <c r="A554" s="8">
        <v>23</v>
      </c>
      <c r="C554" s="9" t="s">
        <v>194</v>
      </c>
      <c r="E554" s="8">
        <v>23</v>
      </c>
      <c r="F554" s="10"/>
      <c r="G554" s="198"/>
      <c r="H554" s="177"/>
      <c r="I554" s="85"/>
      <c r="J554" s="198"/>
      <c r="K554" s="177"/>
    </row>
    <row r="555" spans="1:11">
      <c r="A555" s="8">
        <v>24</v>
      </c>
      <c r="C555" s="9"/>
      <c r="E555" s="8">
        <v>24</v>
      </c>
      <c r="F555" s="10"/>
      <c r="G555" s="199"/>
      <c r="H555" s="170"/>
      <c r="I555" s="85"/>
      <c r="J555" s="199"/>
      <c r="K555" s="170"/>
    </row>
    <row r="556" spans="1:11">
      <c r="E556" s="35"/>
      <c r="F556" s="70" t="s">
        <v>6</v>
      </c>
      <c r="G556" s="193" t="s">
        <v>6</v>
      </c>
      <c r="H556" s="174" t="s">
        <v>6</v>
      </c>
      <c r="I556" s="70" t="s">
        <v>6</v>
      </c>
      <c r="J556" s="193" t="s">
        <v>6</v>
      </c>
      <c r="K556" s="174" t="s">
        <v>6</v>
      </c>
    </row>
    <row r="557" spans="1:11">
      <c r="A557" s="8">
        <v>25</v>
      </c>
      <c r="C557" s="9" t="s">
        <v>195</v>
      </c>
      <c r="E557" s="8">
        <v>25</v>
      </c>
      <c r="G557" s="191">
        <f>SUM(G546:G556)</f>
        <v>0.4</v>
      </c>
      <c r="H557" s="167">
        <f>SUM(H546:H556)</f>
        <v>20178</v>
      </c>
      <c r="I557" s="100"/>
      <c r="J557" s="191">
        <f>SUM(J546:J556)</f>
        <v>0.4</v>
      </c>
      <c r="K557" s="167">
        <f>SUM(K546:K556)</f>
        <v>25934</v>
      </c>
    </row>
    <row r="558" spans="1:11">
      <c r="E558" s="35"/>
      <c r="F558" s="70" t="s">
        <v>6</v>
      </c>
      <c r="G558" s="20" t="s">
        <v>6</v>
      </c>
      <c r="H558" s="21" t="s">
        <v>6</v>
      </c>
      <c r="I558" s="70" t="s">
        <v>6</v>
      </c>
      <c r="J558" s="20" t="s">
        <v>6</v>
      </c>
      <c r="K558" s="21" t="s">
        <v>6</v>
      </c>
    </row>
    <row r="559" spans="1:11">
      <c r="C559" s="137" t="s">
        <v>49</v>
      </c>
      <c r="E559" s="35"/>
      <c r="F559" s="70"/>
      <c r="G559" s="20"/>
      <c r="H559" s="21"/>
      <c r="I559" s="70"/>
      <c r="J559" s="20"/>
      <c r="K559" s="21"/>
    </row>
    <row r="560" spans="1:11">
      <c r="A560" s="9"/>
      <c r="H560" s="40"/>
      <c r="K560" s="40"/>
    </row>
    <row r="561" spans="1:11">
      <c r="H561" s="40"/>
      <c r="K561" s="40"/>
    </row>
    <row r="562" spans="1:11" s="36" customFormat="1">
      <c r="A562" s="16" t="str">
        <f>$A$83</f>
        <v xml:space="preserve">Institution No.:  </v>
      </c>
      <c r="E562" s="37"/>
      <c r="G562" s="38"/>
      <c r="H562" s="39"/>
      <c r="J562" s="38"/>
      <c r="K562" s="15" t="s">
        <v>196</v>
      </c>
    </row>
    <row r="563" spans="1:11" s="36" customFormat="1">
      <c r="A563" s="251" t="s">
        <v>197</v>
      </c>
      <c r="B563" s="251"/>
      <c r="C563" s="251"/>
      <c r="D563" s="251"/>
      <c r="E563" s="251"/>
      <c r="F563" s="251"/>
      <c r="G563" s="251"/>
      <c r="H563" s="251"/>
      <c r="I563" s="251"/>
      <c r="J563" s="251"/>
      <c r="K563" s="251"/>
    </row>
    <row r="564" spans="1:11">
      <c r="A564" s="16" t="str">
        <f>$A$42</f>
        <v xml:space="preserve">NAME: </v>
      </c>
      <c r="B564" s="16"/>
      <c r="C564" s="137" t="str">
        <f>$D$20</f>
        <v>University of Colorado</v>
      </c>
      <c r="G564" s="80"/>
      <c r="H564" s="67"/>
      <c r="J564" s="14"/>
      <c r="K564" s="18" t="str">
        <f>$K$3</f>
        <v>Date: October 10, 2016</v>
      </c>
    </row>
    <row r="565" spans="1:11">
      <c r="A565" s="19" t="s">
        <v>6</v>
      </c>
      <c r="B565" s="19" t="s">
        <v>6</v>
      </c>
      <c r="C565" s="19" t="s">
        <v>6</v>
      </c>
      <c r="D565" s="19" t="s">
        <v>6</v>
      </c>
      <c r="E565" s="19" t="s">
        <v>6</v>
      </c>
      <c r="F565" s="19" t="s">
        <v>6</v>
      </c>
      <c r="G565" s="20" t="s">
        <v>6</v>
      </c>
      <c r="H565" s="21" t="s">
        <v>6</v>
      </c>
      <c r="I565" s="19" t="s">
        <v>6</v>
      </c>
      <c r="J565" s="20" t="s">
        <v>6</v>
      </c>
      <c r="K565" s="21" t="s">
        <v>6</v>
      </c>
    </row>
    <row r="566" spans="1:11">
      <c r="A566" s="22" t="s">
        <v>7</v>
      </c>
      <c r="E566" s="22" t="s">
        <v>7</v>
      </c>
      <c r="F566" s="23"/>
      <c r="G566" s="24"/>
      <c r="H566" s="25" t="str">
        <f>+H529</f>
        <v>2015-16</v>
      </c>
      <c r="I566" s="23"/>
      <c r="J566" s="24"/>
      <c r="K566" s="25">
        <f>+K529</f>
        <v>0</v>
      </c>
    </row>
    <row r="567" spans="1:11">
      <c r="A567" s="22" t="s">
        <v>9</v>
      </c>
      <c r="C567" s="26" t="s">
        <v>51</v>
      </c>
      <c r="E567" s="22" t="s">
        <v>9</v>
      </c>
      <c r="F567" s="23"/>
      <c r="G567" s="24" t="s">
        <v>11</v>
      </c>
      <c r="H567" s="25" t="s">
        <v>12</v>
      </c>
      <c r="I567" s="23"/>
      <c r="J567" s="24" t="s">
        <v>11</v>
      </c>
      <c r="K567" s="25" t="s">
        <v>13</v>
      </c>
    </row>
    <row r="568" spans="1:11">
      <c r="A568" s="19" t="s">
        <v>6</v>
      </c>
      <c r="B568" s="19" t="s">
        <v>6</v>
      </c>
      <c r="C568" s="19" t="s">
        <v>6</v>
      </c>
      <c r="D568" s="19" t="s">
        <v>6</v>
      </c>
      <c r="E568" s="19" t="s">
        <v>6</v>
      </c>
      <c r="F568" s="19" t="s">
        <v>6</v>
      </c>
      <c r="G568" s="20" t="s">
        <v>6</v>
      </c>
      <c r="H568" s="21" t="s">
        <v>6</v>
      </c>
      <c r="I568" s="19" t="s">
        <v>6</v>
      </c>
      <c r="J568" s="86" t="s">
        <v>6</v>
      </c>
      <c r="K568" s="21" t="s">
        <v>6</v>
      </c>
    </row>
    <row r="569" spans="1:11">
      <c r="A569" s="117">
        <v>1</v>
      </c>
      <c r="B569" s="118"/>
      <c r="C569" s="118" t="s">
        <v>227</v>
      </c>
      <c r="D569" s="118"/>
      <c r="E569" s="117">
        <v>1</v>
      </c>
      <c r="F569" s="119"/>
      <c r="G569" s="120"/>
      <c r="H569" s="121"/>
      <c r="I569" s="122"/>
      <c r="J569" s="123"/>
      <c r="K569" s="124"/>
    </row>
    <row r="570" spans="1:11">
      <c r="A570" s="117">
        <v>2</v>
      </c>
      <c r="B570" s="118"/>
      <c r="C570" s="118" t="s">
        <v>227</v>
      </c>
      <c r="D570" s="118"/>
      <c r="E570" s="117">
        <v>2</v>
      </c>
      <c r="F570" s="119"/>
      <c r="G570" s="120"/>
      <c r="H570" s="121"/>
      <c r="I570" s="122"/>
      <c r="J570" s="123"/>
      <c r="K570" s="121"/>
    </row>
    <row r="571" spans="1:11">
      <c r="A571" s="117">
        <v>3</v>
      </c>
      <c r="B571" s="118"/>
      <c r="C571" s="118" t="s">
        <v>227</v>
      </c>
      <c r="D571" s="118"/>
      <c r="E571" s="117">
        <v>3</v>
      </c>
      <c r="F571" s="119"/>
      <c r="G571" s="120"/>
      <c r="H571" s="121"/>
      <c r="I571" s="122"/>
      <c r="J571" s="123"/>
      <c r="K571" s="121"/>
    </row>
    <row r="572" spans="1:11">
      <c r="A572" s="117">
        <v>4</v>
      </c>
      <c r="B572" s="118"/>
      <c r="C572" s="118" t="s">
        <v>227</v>
      </c>
      <c r="D572" s="118"/>
      <c r="E572" s="117">
        <v>4</v>
      </c>
      <c r="F572" s="119"/>
      <c r="G572" s="120"/>
      <c r="H572" s="121"/>
      <c r="I572" s="125"/>
      <c r="J572" s="123"/>
      <c r="K572" s="121"/>
    </row>
    <row r="573" spans="1:11">
      <c r="A573" s="117">
        <v>5</v>
      </c>
      <c r="B573" s="118"/>
      <c r="C573" s="118" t="s">
        <v>227</v>
      </c>
      <c r="D573" s="118"/>
      <c r="E573" s="117">
        <v>5</v>
      </c>
      <c r="F573" s="119"/>
      <c r="G573" s="123"/>
      <c r="H573" s="121"/>
      <c r="I573" s="125"/>
      <c r="J573" s="123"/>
      <c r="K573" s="121"/>
    </row>
    <row r="574" spans="1:11">
      <c r="A574" s="8">
        <v>6</v>
      </c>
      <c r="C574" s="9" t="s">
        <v>190</v>
      </c>
      <c r="E574" s="8">
        <v>6</v>
      </c>
      <c r="F574" s="10"/>
      <c r="G574" s="198">
        <v>95.36</v>
      </c>
      <c r="H574" s="177">
        <f>1011259+93399+6263348</f>
        <v>7368006</v>
      </c>
      <c r="I574" s="30"/>
      <c r="J574" s="198">
        <v>89.83</v>
      </c>
      <c r="K574" s="177">
        <f>1170880+3415+6447777</f>
        <v>7622072</v>
      </c>
    </row>
    <row r="575" spans="1:11">
      <c r="A575" s="8">
        <v>7</v>
      </c>
      <c r="C575" s="9" t="s">
        <v>191</v>
      </c>
      <c r="E575" s="8">
        <v>7</v>
      </c>
      <c r="F575" s="10"/>
      <c r="G575" s="199"/>
      <c r="H575" s="177">
        <f>281905+25994+1864748</f>
        <v>2172647</v>
      </c>
      <c r="I575" s="85"/>
      <c r="J575" s="199"/>
      <c r="K575" s="177">
        <f>313109+32497+1792776</f>
        <v>2138382</v>
      </c>
    </row>
    <row r="576" spans="1:11">
      <c r="A576" s="8">
        <v>8</v>
      </c>
      <c r="C576" s="9" t="s">
        <v>192</v>
      </c>
      <c r="E576" s="8">
        <v>8</v>
      </c>
      <c r="F576" s="10"/>
      <c r="G576" s="199">
        <f>SUM(G574:G575)</f>
        <v>95.36</v>
      </c>
      <c r="H576" s="170">
        <f>SUM(H574:H575)</f>
        <v>9540653</v>
      </c>
      <c r="I576" s="85"/>
      <c r="J576" s="199">
        <f>SUM(J574:J575)</f>
        <v>89.83</v>
      </c>
      <c r="K576" s="170">
        <f>SUM(K574:K575)</f>
        <v>9760454</v>
      </c>
    </row>
    <row r="577" spans="1:11">
      <c r="A577" s="8">
        <v>9</v>
      </c>
      <c r="C577" s="9"/>
      <c r="E577" s="8">
        <v>9</v>
      </c>
      <c r="F577" s="10"/>
      <c r="G577" s="199"/>
      <c r="H577" s="170"/>
      <c r="I577" s="29"/>
      <c r="J577" s="199"/>
      <c r="K577" s="170"/>
    </row>
    <row r="578" spans="1:11">
      <c r="A578" s="8">
        <v>10</v>
      </c>
      <c r="C578" s="9"/>
      <c r="E578" s="8">
        <v>10</v>
      </c>
      <c r="F578" s="10"/>
      <c r="G578" s="199"/>
      <c r="H578" s="170"/>
      <c r="I578" s="30"/>
      <c r="J578" s="199"/>
      <c r="K578" s="170"/>
    </row>
    <row r="579" spans="1:11">
      <c r="A579" s="8">
        <v>11</v>
      </c>
      <c r="C579" s="9" t="s">
        <v>174</v>
      </c>
      <c r="E579" s="8">
        <v>11</v>
      </c>
      <c r="G579" s="200">
        <v>17.829999999999998</v>
      </c>
      <c r="H579" s="169">
        <v>858174</v>
      </c>
      <c r="I579" s="29"/>
      <c r="J579" s="200">
        <v>15.82</v>
      </c>
      <c r="K579" s="169">
        <v>919911</v>
      </c>
    </row>
    <row r="580" spans="1:11">
      <c r="A580" s="8">
        <v>12</v>
      </c>
      <c r="C580" s="9" t="s">
        <v>175</v>
      </c>
      <c r="E580" s="8">
        <v>12</v>
      </c>
      <c r="G580" s="191"/>
      <c r="H580" s="169">
        <v>420843</v>
      </c>
      <c r="I580" s="30"/>
      <c r="J580" s="191"/>
      <c r="K580" s="169">
        <v>684751</v>
      </c>
    </row>
    <row r="581" spans="1:11">
      <c r="A581" s="8">
        <v>13</v>
      </c>
      <c r="C581" s="9" t="s">
        <v>193</v>
      </c>
      <c r="E581" s="8">
        <v>13</v>
      </c>
      <c r="F581" s="10"/>
      <c r="G581" s="199">
        <f>SUM(G579:G580)</f>
        <v>17.829999999999998</v>
      </c>
      <c r="H581" s="170">
        <f>SUM(H579:H580)</f>
        <v>1279017</v>
      </c>
      <c r="I581" s="85"/>
      <c r="J581" s="199">
        <f>SUM(J579:J580)</f>
        <v>15.82</v>
      </c>
      <c r="K581" s="170">
        <f>SUM(K579:K580)</f>
        <v>1604662</v>
      </c>
    </row>
    <row r="582" spans="1:11">
      <c r="A582" s="8">
        <v>14</v>
      </c>
      <c r="E582" s="8">
        <v>14</v>
      </c>
      <c r="F582" s="10"/>
      <c r="G582" s="199"/>
      <c r="H582" s="170"/>
      <c r="I582" s="85"/>
      <c r="J582" s="199"/>
      <c r="K582" s="170"/>
    </row>
    <row r="583" spans="1:11">
      <c r="A583" s="8">
        <v>15</v>
      </c>
      <c r="C583" s="9" t="s">
        <v>177</v>
      </c>
      <c r="E583" s="8">
        <v>15</v>
      </c>
      <c r="F583" s="10"/>
      <c r="G583" s="199">
        <f>G576+G581</f>
        <v>113.19</v>
      </c>
      <c r="H583" s="170">
        <f>H576+H581</f>
        <v>10819670</v>
      </c>
      <c r="I583" s="85"/>
      <c r="J583" s="199">
        <f>J576+J581</f>
        <v>105.65</v>
      </c>
      <c r="K583" s="170">
        <f>K576+K581</f>
        <v>11365116</v>
      </c>
    </row>
    <row r="584" spans="1:11">
      <c r="A584" s="8">
        <v>16</v>
      </c>
      <c r="E584" s="8">
        <v>16</v>
      </c>
      <c r="F584" s="10"/>
      <c r="G584" s="199"/>
      <c r="H584" s="170"/>
      <c r="I584" s="85"/>
      <c r="J584" s="199"/>
      <c r="K584" s="170"/>
    </row>
    <row r="585" spans="1:11">
      <c r="A585" s="8">
        <v>17</v>
      </c>
      <c r="C585" s="9" t="s">
        <v>178</v>
      </c>
      <c r="E585" s="8">
        <v>17</v>
      </c>
      <c r="F585" s="10"/>
      <c r="G585" s="198"/>
      <c r="H585" s="177">
        <f>510039+979</f>
        <v>511018</v>
      </c>
      <c r="I585" s="85"/>
      <c r="J585" s="198"/>
      <c r="K585" s="177">
        <f>553977+5580</f>
        <v>559557</v>
      </c>
    </row>
    <row r="586" spans="1:11">
      <c r="A586" s="8">
        <v>18</v>
      </c>
      <c r="C586" s="9"/>
      <c r="E586" s="8">
        <v>18</v>
      </c>
      <c r="F586" s="10"/>
      <c r="G586" s="199"/>
      <c r="H586" s="170"/>
      <c r="I586" s="85"/>
      <c r="J586" s="199"/>
      <c r="K586" s="170"/>
    </row>
    <row r="587" spans="1:11">
      <c r="A587" s="8">
        <v>19</v>
      </c>
      <c r="C587" s="9" t="s">
        <v>179</v>
      </c>
      <c r="E587" s="8">
        <v>19</v>
      </c>
      <c r="F587" s="10"/>
      <c r="G587" s="199"/>
      <c r="H587" s="177">
        <f>90928+5895</f>
        <v>96823</v>
      </c>
      <c r="I587" s="85"/>
      <c r="J587" s="199"/>
      <c r="K587" s="177">
        <v>54796</v>
      </c>
    </row>
    <row r="588" spans="1:11">
      <c r="A588" s="8">
        <v>20</v>
      </c>
      <c r="C588" s="9" t="s">
        <v>180</v>
      </c>
      <c r="E588" s="8">
        <v>20</v>
      </c>
      <c r="F588" s="10"/>
      <c r="G588" s="199"/>
      <c r="H588" s="177">
        <f>1678483+3448</f>
        <v>1681931</v>
      </c>
      <c r="I588" s="85"/>
      <c r="J588" s="199"/>
      <c r="K588" s="177">
        <v>3024626</v>
      </c>
    </row>
    <row r="589" spans="1:11">
      <c r="A589" s="8">
        <v>21</v>
      </c>
      <c r="C589" s="9"/>
      <c r="E589" s="8">
        <v>21</v>
      </c>
      <c r="F589" s="10"/>
      <c r="G589" s="199"/>
      <c r="H589" s="170"/>
      <c r="I589" s="85"/>
      <c r="J589" s="199"/>
      <c r="K589" s="170"/>
    </row>
    <row r="590" spans="1:11">
      <c r="A590" s="8">
        <v>22</v>
      </c>
      <c r="C590" s="9"/>
      <c r="E590" s="8">
        <v>22</v>
      </c>
      <c r="F590" s="10"/>
      <c r="G590" s="199"/>
      <c r="H590" s="170"/>
      <c r="I590" s="85"/>
      <c r="J590" s="199"/>
      <c r="K590" s="170"/>
    </row>
    <row r="591" spans="1:11">
      <c r="A591" s="8">
        <v>23</v>
      </c>
      <c r="C591" s="9" t="s">
        <v>194</v>
      </c>
      <c r="E591" s="8">
        <v>23</v>
      </c>
      <c r="F591" s="10"/>
      <c r="G591" s="199"/>
      <c r="H591" s="177">
        <v>1672975</v>
      </c>
      <c r="I591" s="85"/>
      <c r="J591" s="199"/>
      <c r="K591" s="177">
        <v>1699850</v>
      </c>
    </row>
    <row r="592" spans="1:11">
      <c r="A592" s="8">
        <v>24</v>
      </c>
      <c r="C592" s="9"/>
      <c r="E592" s="8">
        <v>24</v>
      </c>
      <c r="F592" s="10"/>
      <c r="G592" s="199"/>
      <c r="H592" s="170"/>
      <c r="I592" s="85"/>
      <c r="J592" s="199"/>
      <c r="K592" s="170"/>
    </row>
    <row r="593" spans="1:11">
      <c r="E593" s="35"/>
      <c r="F593" s="70" t="s">
        <v>6</v>
      </c>
      <c r="G593" s="193" t="s">
        <v>6</v>
      </c>
      <c r="H593" s="174" t="s">
        <v>6</v>
      </c>
      <c r="I593" s="70" t="s">
        <v>6</v>
      </c>
      <c r="J593" s="193" t="s">
        <v>6</v>
      </c>
      <c r="K593" s="174" t="s">
        <v>6</v>
      </c>
    </row>
    <row r="594" spans="1:11">
      <c r="A594" s="8">
        <v>25</v>
      </c>
      <c r="C594" s="9" t="s">
        <v>198</v>
      </c>
      <c r="E594" s="8">
        <v>25</v>
      </c>
      <c r="G594" s="191">
        <f>SUM(G583:G593)</f>
        <v>113.19</v>
      </c>
      <c r="H594" s="167">
        <f>SUM(H583:H593)</f>
        <v>14782417</v>
      </c>
      <c r="I594" s="100"/>
      <c r="J594" s="191">
        <f>SUM(J583:J593)</f>
        <v>105.65</v>
      </c>
      <c r="K594" s="167">
        <f>SUM(K583:K593)</f>
        <v>16703945</v>
      </c>
    </row>
    <row r="595" spans="1:11">
      <c r="A595" s="8"/>
      <c r="C595" s="9"/>
      <c r="E595" s="8"/>
      <c r="F595" s="70" t="s">
        <v>6</v>
      </c>
      <c r="G595" s="20" t="s">
        <v>6</v>
      </c>
      <c r="H595" s="21" t="s">
        <v>6</v>
      </c>
      <c r="I595" s="70" t="s">
        <v>6</v>
      </c>
      <c r="J595" s="20" t="s">
        <v>6</v>
      </c>
      <c r="K595" s="21" t="s">
        <v>6</v>
      </c>
    </row>
    <row r="596" spans="1:11">
      <c r="A596" s="8"/>
      <c r="C596" s="137" t="s">
        <v>49</v>
      </c>
      <c r="E596" s="8"/>
      <c r="G596" s="99"/>
      <c r="H596" s="99"/>
      <c r="I596" s="100"/>
      <c r="J596" s="99"/>
      <c r="K596" s="99"/>
    </row>
    <row r="597" spans="1:11">
      <c r="E597" s="35"/>
      <c r="F597" s="70"/>
      <c r="G597" s="20"/>
      <c r="H597" s="21"/>
      <c r="I597" s="70"/>
      <c r="J597" s="20"/>
      <c r="K597" s="21"/>
    </row>
    <row r="598" spans="1:11">
      <c r="A598" s="9"/>
      <c r="H598" s="40"/>
      <c r="K598" s="40"/>
    </row>
    <row r="599" spans="1:11" s="36" customFormat="1">
      <c r="A599" s="16" t="str">
        <f>$A$83</f>
        <v xml:space="preserve">Institution No.:  </v>
      </c>
      <c r="E599" s="37"/>
      <c r="G599" s="38"/>
      <c r="H599" s="39"/>
      <c r="J599" s="38"/>
      <c r="K599" s="15" t="s">
        <v>199</v>
      </c>
    </row>
    <row r="600" spans="1:11" s="36" customFormat="1">
      <c r="A600" s="251" t="s">
        <v>200</v>
      </c>
      <c r="B600" s="251"/>
      <c r="C600" s="251"/>
      <c r="D600" s="251"/>
      <c r="E600" s="251"/>
      <c r="F600" s="251"/>
      <c r="G600" s="251"/>
      <c r="H600" s="251"/>
      <c r="I600" s="251"/>
      <c r="J600" s="251"/>
      <c r="K600" s="251"/>
    </row>
    <row r="601" spans="1:11">
      <c r="A601" s="16" t="str">
        <f>$A$42</f>
        <v xml:space="preserve">NAME: </v>
      </c>
      <c r="C601" s="137" t="str">
        <f>$D$20</f>
        <v>University of Colorado</v>
      </c>
      <c r="G601" s="80"/>
      <c r="H601" s="67"/>
      <c r="J601" s="14"/>
      <c r="K601" s="18" t="str">
        <f>$K$3</f>
        <v>Date: October 10, 2016</v>
      </c>
    </row>
    <row r="602" spans="1:11">
      <c r="A602" s="19" t="s">
        <v>6</v>
      </c>
      <c r="B602" s="19" t="s">
        <v>6</v>
      </c>
      <c r="C602" s="19" t="s">
        <v>6</v>
      </c>
      <c r="D602" s="19" t="s">
        <v>6</v>
      </c>
      <c r="E602" s="19" t="s">
        <v>6</v>
      </c>
      <c r="F602" s="19" t="s">
        <v>6</v>
      </c>
      <c r="G602" s="20" t="s">
        <v>6</v>
      </c>
      <c r="H602" s="21" t="s">
        <v>6</v>
      </c>
      <c r="I602" s="19" t="s">
        <v>6</v>
      </c>
      <c r="J602" s="20" t="s">
        <v>6</v>
      </c>
      <c r="K602" s="21" t="s">
        <v>6</v>
      </c>
    </row>
    <row r="603" spans="1:11">
      <c r="A603" s="22" t="s">
        <v>7</v>
      </c>
      <c r="E603" s="22" t="s">
        <v>7</v>
      </c>
      <c r="F603" s="23"/>
      <c r="G603" s="24"/>
      <c r="H603" s="25" t="str">
        <f>+H566</f>
        <v>2015-16</v>
      </c>
      <c r="I603" s="23"/>
      <c r="J603" s="24"/>
      <c r="K603" s="25">
        <f>+K566</f>
        <v>0</v>
      </c>
    </row>
    <row r="604" spans="1:11">
      <c r="A604" s="22" t="s">
        <v>9</v>
      </c>
      <c r="C604" s="26" t="s">
        <v>51</v>
      </c>
      <c r="E604" s="22" t="s">
        <v>9</v>
      </c>
      <c r="F604" s="23"/>
      <c r="G604" s="24" t="s">
        <v>11</v>
      </c>
      <c r="H604" s="25" t="s">
        <v>12</v>
      </c>
      <c r="I604" s="23"/>
      <c r="J604" s="24" t="s">
        <v>11</v>
      </c>
      <c r="K604" s="25" t="s">
        <v>13</v>
      </c>
    </row>
    <row r="605" spans="1:11">
      <c r="A605" s="19" t="s">
        <v>6</v>
      </c>
      <c r="B605" s="19" t="s">
        <v>6</v>
      </c>
      <c r="C605" s="19" t="s">
        <v>6</v>
      </c>
      <c r="D605" s="19" t="s">
        <v>6</v>
      </c>
      <c r="E605" s="19" t="s">
        <v>6</v>
      </c>
      <c r="F605" s="19" t="s">
        <v>6</v>
      </c>
      <c r="G605" s="20" t="s">
        <v>6</v>
      </c>
      <c r="H605" s="21" t="s">
        <v>6</v>
      </c>
      <c r="I605" s="19" t="s">
        <v>6</v>
      </c>
      <c r="J605" s="20" t="s">
        <v>6</v>
      </c>
      <c r="K605" s="21" t="s">
        <v>6</v>
      </c>
    </row>
    <row r="606" spans="1:11">
      <c r="A606" s="117">
        <v>1</v>
      </c>
      <c r="B606" s="118"/>
      <c r="C606" s="118" t="s">
        <v>227</v>
      </c>
      <c r="D606" s="118"/>
      <c r="E606" s="117">
        <v>1</v>
      </c>
      <c r="F606" s="119"/>
      <c r="G606" s="120"/>
      <c r="H606" s="121"/>
      <c r="I606" s="122"/>
      <c r="J606" s="123"/>
      <c r="K606" s="124"/>
    </row>
    <row r="607" spans="1:11">
      <c r="A607" s="117">
        <v>2</v>
      </c>
      <c r="B607" s="118"/>
      <c r="C607" s="118" t="s">
        <v>227</v>
      </c>
      <c r="D607" s="118"/>
      <c r="E607" s="117">
        <v>2</v>
      </c>
      <c r="F607" s="119"/>
      <c r="G607" s="120"/>
      <c r="H607" s="121"/>
      <c r="I607" s="122"/>
      <c r="J607" s="123"/>
      <c r="K607" s="121"/>
    </row>
    <row r="608" spans="1:11">
      <c r="A608" s="117">
        <v>3</v>
      </c>
      <c r="B608" s="118"/>
      <c r="C608" s="118" t="s">
        <v>227</v>
      </c>
      <c r="D608" s="118"/>
      <c r="E608" s="117">
        <v>3</v>
      </c>
      <c r="F608" s="119"/>
      <c r="G608" s="120"/>
      <c r="H608" s="121"/>
      <c r="I608" s="122"/>
      <c r="J608" s="123"/>
      <c r="K608" s="121"/>
    </row>
    <row r="609" spans="1:11">
      <c r="A609" s="117">
        <v>4</v>
      </c>
      <c r="B609" s="118"/>
      <c r="C609" s="118" t="s">
        <v>227</v>
      </c>
      <c r="D609" s="118"/>
      <c r="E609" s="117">
        <v>4</v>
      </c>
      <c r="F609" s="119"/>
      <c r="G609" s="120"/>
      <c r="H609" s="121"/>
      <c r="I609" s="125"/>
      <c r="J609" s="123"/>
      <c r="K609" s="121"/>
    </row>
    <row r="610" spans="1:11">
      <c r="A610" s="117">
        <v>5</v>
      </c>
      <c r="B610" s="118"/>
      <c r="C610" s="118" t="s">
        <v>227</v>
      </c>
      <c r="D610" s="118"/>
      <c r="E610" s="117">
        <v>5</v>
      </c>
      <c r="F610" s="119"/>
      <c r="G610" s="120"/>
      <c r="H610" s="121"/>
      <c r="I610" s="125"/>
      <c r="J610" s="123"/>
      <c r="K610" s="121"/>
    </row>
    <row r="611" spans="1:11">
      <c r="A611" s="8">
        <v>6</v>
      </c>
      <c r="C611" s="9" t="s">
        <v>190</v>
      </c>
      <c r="E611" s="8">
        <v>6</v>
      </c>
      <c r="F611" s="10"/>
      <c r="G611" s="198">
        <v>74.59</v>
      </c>
      <c r="H611" s="177">
        <f>51395+56706+1500+4422070</f>
        <v>4531671</v>
      </c>
      <c r="I611" s="30"/>
      <c r="J611" s="198">
        <v>73.41</v>
      </c>
      <c r="K611" s="177">
        <f>16896+30600+4871310</f>
        <v>4918806</v>
      </c>
    </row>
    <row r="612" spans="1:11">
      <c r="A612" s="8">
        <v>7</v>
      </c>
      <c r="C612" s="9" t="s">
        <v>191</v>
      </c>
      <c r="E612" s="8">
        <v>7</v>
      </c>
      <c r="F612" s="10"/>
      <c r="G612" s="199"/>
      <c r="H612" s="177">
        <f>10050+9140+1524077</f>
        <v>1543267</v>
      </c>
      <c r="I612" s="85"/>
      <c r="J612" s="199"/>
      <c r="K612" s="177">
        <f>35681+11751+1475181</f>
        <v>1522613</v>
      </c>
    </row>
    <row r="613" spans="1:11">
      <c r="A613" s="8">
        <v>8</v>
      </c>
      <c r="C613" s="9" t="s">
        <v>192</v>
      </c>
      <c r="E613" s="8">
        <v>8</v>
      </c>
      <c r="F613" s="10"/>
      <c r="G613" s="199">
        <f>SUM(G611:G612)</f>
        <v>74.59</v>
      </c>
      <c r="H613" s="170">
        <f>SUM(H611:H612)</f>
        <v>6074938</v>
      </c>
      <c r="I613" s="85"/>
      <c r="J613" s="199">
        <f>SUM(J611:J612)</f>
        <v>73.41</v>
      </c>
      <c r="K613" s="170">
        <f>SUM(K611:K612)</f>
        <v>6441419</v>
      </c>
    </row>
    <row r="614" spans="1:11">
      <c r="A614" s="8">
        <v>9</v>
      </c>
      <c r="C614" s="9"/>
      <c r="E614" s="8">
        <v>9</v>
      </c>
      <c r="F614" s="10"/>
      <c r="G614" s="199"/>
      <c r="H614" s="170"/>
      <c r="I614" s="29"/>
      <c r="J614" s="199"/>
      <c r="K614" s="170"/>
    </row>
    <row r="615" spans="1:11">
      <c r="A615" s="8">
        <v>10</v>
      </c>
      <c r="C615" s="9"/>
      <c r="E615" s="8">
        <v>10</v>
      </c>
      <c r="F615" s="10"/>
      <c r="G615" s="199"/>
      <c r="H615" s="170"/>
      <c r="I615" s="30"/>
      <c r="J615" s="199"/>
      <c r="K615" s="170"/>
    </row>
    <row r="616" spans="1:11">
      <c r="A616" s="8">
        <v>11</v>
      </c>
      <c r="C616" s="9" t="s">
        <v>174</v>
      </c>
      <c r="E616" s="8">
        <v>11</v>
      </c>
      <c r="G616" s="200">
        <v>17.420000000000002</v>
      </c>
      <c r="H616" s="169">
        <v>1084707</v>
      </c>
      <c r="I616" s="29"/>
      <c r="J616" s="200">
        <v>17.920000000000002</v>
      </c>
      <c r="K616" s="169">
        <v>1089970</v>
      </c>
    </row>
    <row r="617" spans="1:11">
      <c r="A617" s="8">
        <v>12</v>
      </c>
      <c r="C617" s="9" t="s">
        <v>175</v>
      </c>
      <c r="E617" s="8">
        <v>12</v>
      </c>
      <c r="G617" s="191"/>
      <c r="H617" s="169">
        <v>532921</v>
      </c>
      <c r="I617" s="30"/>
      <c r="J617" s="191"/>
      <c r="K617" s="169">
        <v>691863</v>
      </c>
    </row>
    <row r="618" spans="1:11">
      <c r="A618" s="8">
        <v>13</v>
      </c>
      <c r="C618" s="9" t="s">
        <v>193</v>
      </c>
      <c r="E618" s="8">
        <v>13</v>
      </c>
      <c r="F618" s="10"/>
      <c r="G618" s="199">
        <f>SUM(G616:G617)</f>
        <v>17.420000000000002</v>
      </c>
      <c r="H618" s="170">
        <f>SUM(H616:H617)</f>
        <v>1617628</v>
      </c>
      <c r="I618" s="85"/>
      <c r="J618" s="199">
        <f>SUM(J616:J617)</f>
        <v>17.920000000000002</v>
      </c>
      <c r="K618" s="170">
        <f>SUM(K616:K617)</f>
        <v>1781833</v>
      </c>
    </row>
    <row r="619" spans="1:11">
      <c r="A619" s="8">
        <v>14</v>
      </c>
      <c r="E619" s="8">
        <v>14</v>
      </c>
      <c r="F619" s="10"/>
      <c r="G619" s="199"/>
      <c r="H619" s="170"/>
      <c r="I619" s="85"/>
      <c r="J619" s="199"/>
      <c r="K619" s="170"/>
    </row>
    <row r="620" spans="1:11">
      <c r="A620" s="8">
        <v>15</v>
      </c>
      <c r="C620" s="9" t="s">
        <v>177</v>
      </c>
      <c r="E620" s="8">
        <v>15</v>
      </c>
      <c r="F620" s="10"/>
      <c r="G620" s="199">
        <f>G613+G618</f>
        <v>92.01</v>
      </c>
      <c r="H620" s="170">
        <f>H613+H618</f>
        <v>7692566</v>
      </c>
      <c r="I620" s="85"/>
      <c r="J620" s="199">
        <f>J613+J618</f>
        <v>91.33</v>
      </c>
      <c r="K620" s="170">
        <f>K613+K618</f>
        <v>8223252</v>
      </c>
    </row>
    <row r="621" spans="1:11">
      <c r="A621" s="8">
        <v>16</v>
      </c>
      <c r="E621" s="8">
        <v>16</v>
      </c>
      <c r="F621" s="10"/>
      <c r="G621" s="199"/>
      <c r="H621" s="170"/>
      <c r="I621" s="85"/>
      <c r="J621" s="199"/>
      <c r="K621" s="170"/>
    </row>
    <row r="622" spans="1:11">
      <c r="A622" s="8">
        <v>17</v>
      </c>
      <c r="C622" s="9" t="s">
        <v>178</v>
      </c>
      <c r="E622" s="8">
        <v>17</v>
      </c>
      <c r="F622" s="10"/>
      <c r="G622" s="199"/>
      <c r="H622" s="177">
        <f>869977+1034</f>
        <v>871011</v>
      </c>
      <c r="I622" s="85"/>
      <c r="J622" s="199"/>
      <c r="K622" s="177">
        <f>713379+4721</f>
        <v>718100</v>
      </c>
    </row>
    <row r="623" spans="1:11">
      <c r="A623" s="8">
        <v>18</v>
      </c>
      <c r="C623" s="9"/>
      <c r="E623" s="8">
        <v>18</v>
      </c>
      <c r="F623" s="10"/>
      <c r="G623" s="199"/>
      <c r="H623" s="170"/>
      <c r="I623" s="85"/>
      <c r="J623" s="199"/>
      <c r="K623" s="170"/>
    </row>
    <row r="624" spans="1:11">
      <c r="A624" s="8">
        <v>19</v>
      </c>
      <c r="C624" s="9" t="s">
        <v>179</v>
      </c>
      <c r="E624" s="8">
        <v>19</v>
      </c>
      <c r="F624" s="10"/>
      <c r="G624" s="199"/>
      <c r="H624" s="177">
        <v>175139</v>
      </c>
      <c r="I624" s="85"/>
      <c r="J624" s="199"/>
      <c r="K624" s="177">
        <v>75901</v>
      </c>
    </row>
    <row r="625" spans="1:11">
      <c r="A625" s="8">
        <v>20</v>
      </c>
      <c r="C625" s="9" t="s">
        <v>180</v>
      </c>
      <c r="E625" s="8">
        <v>20</v>
      </c>
      <c r="F625" s="10"/>
      <c r="G625" s="199"/>
      <c r="H625" s="177">
        <f>2399019+1688+252</f>
        <v>2400959</v>
      </c>
      <c r="I625" s="85"/>
      <c r="J625" s="199"/>
      <c r="K625" s="177">
        <f>2758435+3</f>
        <v>2758438</v>
      </c>
    </row>
    <row r="626" spans="1:11">
      <c r="A626" s="8">
        <v>21</v>
      </c>
      <c r="C626" s="9"/>
      <c r="E626" s="8">
        <v>21</v>
      </c>
      <c r="F626" s="10"/>
      <c r="G626" s="199"/>
      <c r="H626" s="170"/>
      <c r="I626" s="85"/>
      <c r="J626" s="199"/>
      <c r="K626" s="170"/>
    </row>
    <row r="627" spans="1:11">
      <c r="A627" s="8">
        <v>22</v>
      </c>
      <c r="C627" s="9"/>
      <c r="E627" s="8">
        <v>22</v>
      </c>
      <c r="F627" s="10"/>
      <c r="G627" s="199"/>
      <c r="H627" s="170"/>
      <c r="I627" s="85"/>
      <c r="J627" s="199"/>
      <c r="K627" s="170"/>
    </row>
    <row r="628" spans="1:11">
      <c r="A628" s="8">
        <v>23</v>
      </c>
      <c r="C628" s="9" t="s">
        <v>194</v>
      </c>
      <c r="E628" s="8">
        <v>23</v>
      </c>
      <c r="F628" s="10"/>
      <c r="G628" s="199"/>
      <c r="H628" s="177"/>
      <c r="I628" s="85"/>
      <c r="J628" s="199"/>
      <c r="K628" s="177"/>
    </row>
    <row r="629" spans="1:11">
      <c r="A629" s="8">
        <v>24</v>
      </c>
      <c r="C629" s="9"/>
      <c r="E629" s="8">
        <v>24</v>
      </c>
      <c r="F629" s="10"/>
      <c r="G629" s="199"/>
      <c r="H629" s="170"/>
      <c r="I629" s="85"/>
      <c r="J629" s="199"/>
      <c r="K629" s="170"/>
    </row>
    <row r="630" spans="1:11">
      <c r="E630" s="35"/>
      <c r="F630" s="70" t="s">
        <v>6</v>
      </c>
      <c r="G630" s="193" t="s">
        <v>6</v>
      </c>
      <c r="H630" s="174" t="s">
        <v>6</v>
      </c>
      <c r="I630" s="70" t="s">
        <v>6</v>
      </c>
      <c r="J630" s="193" t="s">
        <v>6</v>
      </c>
      <c r="K630" s="174" t="s">
        <v>6</v>
      </c>
    </row>
    <row r="631" spans="1:11">
      <c r="A631" s="8">
        <v>25</v>
      </c>
      <c r="C631" s="9" t="s">
        <v>201</v>
      </c>
      <c r="E631" s="8">
        <v>25</v>
      </c>
      <c r="G631" s="191">
        <f>SUM(G620:G630)</f>
        <v>92.01</v>
      </c>
      <c r="H631" s="167">
        <f>SUM(H620:H630)</f>
        <v>11139675</v>
      </c>
      <c r="I631" s="100"/>
      <c r="J631" s="191">
        <f>SUM(J620:J630)</f>
        <v>91.33</v>
      </c>
      <c r="K631" s="167">
        <f>SUM(K620:K630)</f>
        <v>11775691</v>
      </c>
    </row>
    <row r="632" spans="1:11">
      <c r="E632" s="35"/>
      <c r="F632" s="70" t="s">
        <v>6</v>
      </c>
      <c r="G632" s="20" t="s">
        <v>6</v>
      </c>
      <c r="H632" s="21" t="s">
        <v>6</v>
      </c>
      <c r="I632" s="70" t="s">
        <v>6</v>
      </c>
      <c r="J632" s="20" t="s">
        <v>6</v>
      </c>
      <c r="K632" s="21" t="s">
        <v>6</v>
      </c>
    </row>
    <row r="633" spans="1:11">
      <c r="C633" s="137" t="s">
        <v>49</v>
      </c>
      <c r="E633" s="35"/>
      <c r="F633" s="70"/>
      <c r="G633" s="20"/>
      <c r="H633" s="21"/>
      <c r="I633" s="70"/>
      <c r="J633" s="20"/>
      <c r="K633" s="21"/>
    </row>
    <row r="635" spans="1:11">
      <c r="A635" s="9"/>
    </row>
    <row r="636" spans="1:11" s="36" customFormat="1">
      <c r="A636" s="16" t="str">
        <f>$A$83</f>
        <v xml:space="preserve">Institution No.:  </v>
      </c>
      <c r="E636" s="37"/>
      <c r="G636" s="38"/>
      <c r="H636" s="39"/>
      <c r="J636" s="38"/>
      <c r="K636" s="15" t="s">
        <v>202</v>
      </c>
    </row>
    <row r="637" spans="1:11" s="36" customFormat="1">
      <c r="A637" s="251" t="s">
        <v>203</v>
      </c>
      <c r="B637" s="251"/>
      <c r="C637" s="251"/>
      <c r="D637" s="251"/>
      <c r="E637" s="251"/>
      <c r="F637" s="251"/>
      <c r="G637" s="251"/>
      <c r="H637" s="251"/>
      <c r="I637" s="251"/>
      <c r="J637" s="251"/>
      <c r="K637" s="251"/>
    </row>
    <row r="638" spans="1:11">
      <c r="A638" s="16" t="str">
        <f>$A$42</f>
        <v xml:space="preserve">NAME: </v>
      </c>
      <c r="C638" s="137" t="str">
        <f>$D$20</f>
        <v>University of Colorado</v>
      </c>
      <c r="F638" s="72"/>
      <c r="G638" s="66"/>
      <c r="H638" s="40"/>
      <c r="J638" s="14"/>
      <c r="K638" s="18" t="str">
        <f>$K$3</f>
        <v>Date: October 10, 2016</v>
      </c>
    </row>
    <row r="639" spans="1:11">
      <c r="A639" s="19" t="s">
        <v>6</v>
      </c>
      <c r="B639" s="19" t="s">
        <v>6</v>
      </c>
      <c r="C639" s="19" t="s">
        <v>6</v>
      </c>
      <c r="D639" s="19" t="s">
        <v>6</v>
      </c>
      <c r="E639" s="19" t="s">
        <v>6</v>
      </c>
      <c r="F639" s="19" t="s">
        <v>6</v>
      </c>
      <c r="G639" s="20" t="s">
        <v>6</v>
      </c>
      <c r="H639" s="21" t="s">
        <v>6</v>
      </c>
      <c r="I639" s="19" t="s">
        <v>6</v>
      </c>
      <c r="J639" s="20" t="s">
        <v>6</v>
      </c>
      <c r="K639" s="21" t="s">
        <v>6</v>
      </c>
    </row>
    <row r="640" spans="1:11">
      <c r="A640" s="22" t="s">
        <v>7</v>
      </c>
      <c r="E640" s="22" t="s">
        <v>7</v>
      </c>
      <c r="F640" s="23"/>
      <c r="G640" s="24"/>
      <c r="H640" s="25" t="str">
        <f>H603</f>
        <v>2015-16</v>
      </c>
      <c r="I640" s="23"/>
      <c r="J640" s="24"/>
      <c r="K640" s="25">
        <f>K603</f>
        <v>0</v>
      </c>
    </row>
    <row r="641" spans="1:11">
      <c r="A641" s="22" t="s">
        <v>9</v>
      </c>
      <c r="C641" s="26" t="s">
        <v>51</v>
      </c>
      <c r="E641" s="22" t="s">
        <v>9</v>
      </c>
      <c r="F641" s="23"/>
      <c r="G641" s="24" t="s">
        <v>11</v>
      </c>
      <c r="H641" s="25" t="s">
        <v>12</v>
      </c>
      <c r="I641" s="23"/>
      <c r="J641" s="24" t="s">
        <v>11</v>
      </c>
      <c r="K641" s="25" t="s">
        <v>13</v>
      </c>
    </row>
    <row r="642" spans="1:11">
      <c r="A642" s="19" t="s">
        <v>6</v>
      </c>
      <c r="B642" s="19" t="s">
        <v>6</v>
      </c>
      <c r="C642" s="19" t="s">
        <v>6</v>
      </c>
      <c r="D642" s="19" t="s">
        <v>6</v>
      </c>
      <c r="E642" s="19" t="s">
        <v>6</v>
      </c>
      <c r="F642" s="19" t="s">
        <v>6</v>
      </c>
      <c r="G642" s="20" t="s">
        <v>6</v>
      </c>
      <c r="H642" s="21" t="s">
        <v>6</v>
      </c>
      <c r="I642" s="19" t="s">
        <v>6</v>
      </c>
      <c r="J642" s="20" t="s">
        <v>6</v>
      </c>
      <c r="K642" s="21" t="s">
        <v>6</v>
      </c>
    </row>
    <row r="643" spans="1:11">
      <c r="A643" s="117">
        <v>1</v>
      </c>
      <c r="B643" s="118"/>
      <c r="C643" s="118" t="s">
        <v>227</v>
      </c>
      <c r="D643" s="118"/>
      <c r="E643" s="117">
        <v>1</v>
      </c>
      <c r="F643" s="119"/>
      <c r="G643" s="120"/>
      <c r="H643" s="121"/>
      <c r="I643" s="122"/>
      <c r="J643" s="123"/>
      <c r="K643" s="124"/>
    </row>
    <row r="644" spans="1:11">
      <c r="A644" s="117">
        <v>2</v>
      </c>
      <c r="B644" s="118"/>
      <c r="C644" s="118" t="s">
        <v>227</v>
      </c>
      <c r="D644" s="118"/>
      <c r="E644" s="117">
        <v>2</v>
      </c>
      <c r="F644" s="119"/>
      <c r="G644" s="120"/>
      <c r="H644" s="121"/>
      <c r="I644" s="122"/>
      <c r="J644" s="123"/>
      <c r="K644" s="121"/>
    </row>
    <row r="645" spans="1:11">
      <c r="A645" s="117">
        <v>3</v>
      </c>
      <c r="B645" s="118"/>
      <c r="C645" s="118" t="s">
        <v>227</v>
      </c>
      <c r="D645" s="118"/>
      <c r="E645" s="117">
        <v>3</v>
      </c>
      <c r="F645" s="119"/>
      <c r="G645" s="120"/>
      <c r="H645" s="121"/>
      <c r="I645" s="122"/>
      <c r="J645" s="123"/>
      <c r="K645" s="121"/>
    </row>
    <row r="646" spans="1:11">
      <c r="A646" s="117">
        <v>4</v>
      </c>
      <c r="B646" s="118"/>
      <c r="C646" s="118" t="s">
        <v>227</v>
      </c>
      <c r="D646" s="118"/>
      <c r="E646" s="117">
        <v>4</v>
      </c>
      <c r="F646" s="119"/>
      <c r="G646" s="120"/>
      <c r="H646" s="121"/>
      <c r="I646" s="125"/>
      <c r="J646" s="123"/>
      <c r="K646" s="121"/>
    </row>
    <row r="647" spans="1:11">
      <c r="A647" s="117">
        <v>5</v>
      </c>
      <c r="B647" s="118"/>
      <c r="C647" s="118" t="s">
        <v>227</v>
      </c>
      <c r="D647" s="118"/>
      <c r="E647" s="117">
        <v>5</v>
      </c>
      <c r="F647" s="119"/>
      <c r="G647" s="123"/>
      <c r="H647" s="121"/>
      <c r="I647" s="125"/>
      <c r="J647" s="123"/>
      <c r="K647" s="121"/>
    </row>
    <row r="648" spans="1:11">
      <c r="A648" s="8">
        <v>6</v>
      </c>
      <c r="C648" s="9" t="s">
        <v>190</v>
      </c>
      <c r="E648" s="8">
        <v>6</v>
      </c>
      <c r="F648" s="10"/>
      <c r="G648" s="198">
        <v>85.81</v>
      </c>
      <c r="H648" s="177">
        <f>68636+9242+7347707+15656+1333</f>
        <v>7442574</v>
      </c>
      <c r="I648" s="30"/>
      <c r="J648" s="198">
        <v>82.13</v>
      </c>
      <c r="K648" s="177">
        <f>373764+7676339+2401188+139380</f>
        <v>10590671</v>
      </c>
    </row>
    <row r="649" spans="1:11">
      <c r="A649" s="8">
        <v>7</v>
      </c>
      <c r="C649" s="9" t="s">
        <v>191</v>
      </c>
      <c r="E649" s="8">
        <v>7</v>
      </c>
      <c r="F649" s="10"/>
      <c r="G649" s="199"/>
      <c r="H649" s="177">
        <f>356125+7172+2577579+28310</f>
        <v>2969186</v>
      </c>
      <c r="I649" s="85"/>
      <c r="J649" s="199"/>
      <c r="K649" s="177">
        <f>577944+14158+81+2159307+792392+40420</f>
        <v>3584302</v>
      </c>
    </row>
    <row r="650" spans="1:11">
      <c r="A650" s="8">
        <v>8</v>
      </c>
      <c r="C650" s="9" t="s">
        <v>192</v>
      </c>
      <c r="E650" s="8">
        <v>8</v>
      </c>
      <c r="F650" s="10"/>
      <c r="G650" s="199">
        <f>SUM(G648:G649)</f>
        <v>85.81</v>
      </c>
      <c r="H650" s="170">
        <f>SUM(H648:H649)</f>
        <v>10411760</v>
      </c>
      <c r="I650" s="85"/>
      <c r="J650" s="199">
        <f>SUM(J648:J649)</f>
        <v>82.13</v>
      </c>
      <c r="K650" s="170">
        <f>SUM(K648:K649)</f>
        <v>14174973</v>
      </c>
    </row>
    <row r="651" spans="1:11">
      <c r="A651" s="8">
        <v>9</v>
      </c>
      <c r="C651" s="9"/>
      <c r="E651" s="8">
        <v>9</v>
      </c>
      <c r="F651" s="10"/>
      <c r="G651" s="199"/>
      <c r="H651" s="170"/>
      <c r="I651" s="29"/>
      <c r="J651" s="199"/>
      <c r="K651" s="170"/>
    </row>
    <row r="652" spans="1:11">
      <c r="A652" s="8">
        <v>10</v>
      </c>
      <c r="C652" s="9"/>
      <c r="E652" s="8">
        <v>10</v>
      </c>
      <c r="F652" s="10"/>
      <c r="G652" s="199"/>
      <c r="H652" s="170"/>
      <c r="I652" s="30"/>
      <c r="J652" s="199"/>
      <c r="K652" s="170"/>
    </row>
    <row r="653" spans="1:11">
      <c r="A653" s="8">
        <v>11</v>
      </c>
      <c r="C653" s="9" t="s">
        <v>174</v>
      </c>
      <c r="E653" s="8">
        <v>11</v>
      </c>
      <c r="G653" s="200">
        <v>16.75</v>
      </c>
      <c r="H653" s="169">
        <f>792571</f>
        <v>792571</v>
      </c>
      <c r="I653" s="29"/>
      <c r="J653" s="200">
        <v>17.25</v>
      </c>
      <c r="K653" s="169">
        <f>1016168+78443</f>
        <v>1094611</v>
      </c>
    </row>
    <row r="654" spans="1:11">
      <c r="A654" s="8">
        <v>12</v>
      </c>
      <c r="C654" s="9" t="s">
        <v>175</v>
      </c>
      <c r="E654" s="8">
        <v>12</v>
      </c>
      <c r="G654" s="191"/>
      <c r="H654" s="169">
        <v>578638</v>
      </c>
      <c r="I654" s="30"/>
      <c r="J654" s="191"/>
      <c r="K654" s="169">
        <f>960605+25886</f>
        <v>986491</v>
      </c>
    </row>
    <row r="655" spans="1:11">
      <c r="A655" s="8">
        <v>13</v>
      </c>
      <c r="C655" s="9" t="s">
        <v>193</v>
      </c>
      <c r="E655" s="8">
        <v>13</v>
      </c>
      <c r="F655" s="10"/>
      <c r="G655" s="199">
        <f>SUM(G653:G654)</f>
        <v>16.75</v>
      </c>
      <c r="H655" s="170">
        <f>SUM(H653:H654)</f>
        <v>1371209</v>
      </c>
      <c r="I655" s="85"/>
      <c r="J655" s="199">
        <f>SUM(J653:J654)</f>
        <v>17.25</v>
      </c>
      <c r="K655" s="170">
        <f>SUM(K653:K654)</f>
        <v>2081102</v>
      </c>
    </row>
    <row r="656" spans="1:11">
      <c r="A656" s="8">
        <v>14</v>
      </c>
      <c r="E656" s="8">
        <v>14</v>
      </c>
      <c r="F656" s="10"/>
      <c r="G656" s="199"/>
      <c r="H656" s="170"/>
      <c r="I656" s="85"/>
      <c r="J656" s="199"/>
      <c r="K656" s="170"/>
    </row>
    <row r="657" spans="1:11">
      <c r="A657" s="8">
        <v>15</v>
      </c>
      <c r="C657" s="9" t="s">
        <v>177</v>
      </c>
      <c r="E657" s="8">
        <v>15</v>
      </c>
      <c r="F657" s="10"/>
      <c r="G657" s="199">
        <f>G650+G655</f>
        <v>102.56</v>
      </c>
      <c r="H657" s="170">
        <f>H650+H655</f>
        <v>11782969</v>
      </c>
      <c r="I657" s="85"/>
      <c r="J657" s="199">
        <f>J650+J655</f>
        <v>99.38</v>
      </c>
      <c r="K657" s="170">
        <f>K650+K655</f>
        <v>16256075</v>
      </c>
    </row>
    <row r="658" spans="1:11">
      <c r="A658" s="8">
        <v>16</v>
      </c>
      <c r="E658" s="8">
        <v>16</v>
      </c>
      <c r="F658" s="10"/>
      <c r="G658" s="199"/>
      <c r="H658" s="170"/>
      <c r="I658" s="85"/>
      <c r="J658" s="199"/>
      <c r="K658" s="170"/>
    </row>
    <row r="659" spans="1:11">
      <c r="A659" s="8">
        <v>17</v>
      </c>
      <c r="C659" s="9" t="s">
        <v>178</v>
      </c>
      <c r="E659" s="8">
        <v>17</v>
      </c>
      <c r="F659" s="10"/>
      <c r="G659" s="199"/>
      <c r="H659" s="177">
        <f>77163+133+280</f>
        <v>77576</v>
      </c>
      <c r="I659" s="85"/>
      <c r="J659" s="199"/>
      <c r="K659" s="177">
        <f>58632+7769+20911+1507</f>
        <v>88819</v>
      </c>
    </row>
    <row r="660" spans="1:11">
      <c r="A660" s="8">
        <v>18</v>
      </c>
      <c r="C660" s="9"/>
      <c r="E660" s="8">
        <v>18</v>
      </c>
      <c r="F660" s="10"/>
      <c r="G660" s="199"/>
      <c r="H660" s="170"/>
      <c r="I660" s="85"/>
      <c r="J660" s="199"/>
      <c r="K660" s="170"/>
    </row>
    <row r="661" spans="1:11">
      <c r="A661" s="8">
        <v>19</v>
      </c>
      <c r="C661" s="9" t="s">
        <v>179</v>
      </c>
      <c r="E661" s="8">
        <v>19</v>
      </c>
      <c r="F661" s="10"/>
      <c r="G661" s="199"/>
      <c r="H661" s="177">
        <v>181189</v>
      </c>
      <c r="I661" s="85"/>
      <c r="J661" s="199"/>
      <c r="K661" s="177">
        <v>127454</v>
      </c>
    </row>
    <row r="662" spans="1:11">
      <c r="A662" s="8">
        <v>20</v>
      </c>
      <c r="C662" s="9" t="s">
        <v>180</v>
      </c>
      <c r="E662" s="8">
        <v>20</v>
      </c>
      <c r="F662" s="10"/>
      <c r="G662" s="199"/>
      <c r="H662" s="177">
        <f>4370663+26909+2299853+3922-100</f>
        <v>6701247</v>
      </c>
      <c r="I662" s="85"/>
      <c r="J662" s="199"/>
      <c r="K662" s="177">
        <f>9063704-2065000+1159300-1</f>
        <v>8158003</v>
      </c>
    </row>
    <row r="663" spans="1:11">
      <c r="A663" s="8">
        <v>21</v>
      </c>
      <c r="C663" s="9"/>
      <c r="E663" s="8">
        <v>21</v>
      </c>
      <c r="F663" s="10"/>
      <c r="G663" s="199"/>
      <c r="H663" s="170"/>
      <c r="I663" s="85"/>
      <c r="J663" s="199"/>
      <c r="K663" s="170"/>
    </row>
    <row r="664" spans="1:11">
      <c r="A664" s="8">
        <v>22</v>
      </c>
      <c r="C664" s="9"/>
      <c r="E664" s="8">
        <v>22</v>
      </c>
      <c r="F664" s="10"/>
      <c r="G664" s="199"/>
      <c r="H664" s="170"/>
      <c r="I664" s="85"/>
      <c r="J664" s="199"/>
      <c r="K664" s="170"/>
    </row>
    <row r="665" spans="1:11">
      <c r="A665" s="8">
        <v>23</v>
      </c>
      <c r="C665" s="9" t="s">
        <v>194</v>
      </c>
      <c r="E665" s="8">
        <v>23</v>
      </c>
      <c r="F665" s="10"/>
      <c r="G665" s="199"/>
      <c r="H665" s="177">
        <v>0</v>
      </c>
      <c r="I665" s="85"/>
      <c r="J665" s="199"/>
      <c r="K665" s="177"/>
    </row>
    <row r="666" spans="1:11">
      <c r="A666" s="8">
        <v>24</v>
      </c>
      <c r="C666" s="9"/>
      <c r="E666" s="8">
        <v>24</v>
      </c>
      <c r="F666" s="10"/>
      <c r="G666" s="199"/>
      <c r="H666" s="170"/>
      <c r="I666" s="85"/>
      <c r="J666" s="199"/>
      <c r="K666" s="170"/>
    </row>
    <row r="667" spans="1:11">
      <c r="E667" s="35"/>
      <c r="F667" s="70" t="s">
        <v>6</v>
      </c>
      <c r="G667" s="193" t="s">
        <v>6</v>
      </c>
      <c r="H667" s="174" t="s">
        <v>6</v>
      </c>
      <c r="I667" s="70" t="s">
        <v>6</v>
      </c>
      <c r="J667" s="193" t="s">
        <v>6</v>
      </c>
      <c r="K667" s="174" t="s">
        <v>6</v>
      </c>
    </row>
    <row r="668" spans="1:11">
      <c r="A668" s="8">
        <v>25</v>
      </c>
      <c r="C668" s="9" t="s">
        <v>204</v>
      </c>
      <c r="E668" s="8">
        <v>25</v>
      </c>
      <c r="G668" s="191">
        <f>SUM(G657:G667)</f>
        <v>102.56</v>
      </c>
      <c r="H668" s="167">
        <f>SUM(H657:H667)</f>
        <v>18742981</v>
      </c>
      <c r="I668" s="100"/>
      <c r="J668" s="191">
        <f>SUM(J657:J667)</f>
        <v>99.38</v>
      </c>
      <c r="K668" s="167">
        <f>SUM(K657:K667)</f>
        <v>24630351</v>
      </c>
    </row>
    <row r="669" spans="1:11">
      <c r="E669" s="35"/>
      <c r="F669" s="70" t="s">
        <v>6</v>
      </c>
      <c r="G669" s="20" t="s">
        <v>6</v>
      </c>
      <c r="H669" s="21" t="s">
        <v>6</v>
      </c>
      <c r="I669" s="70" t="s">
        <v>6</v>
      </c>
      <c r="J669" s="20" t="s">
        <v>6</v>
      </c>
      <c r="K669" s="21" t="s">
        <v>6</v>
      </c>
    </row>
    <row r="670" spans="1:11">
      <c r="C670" s="137" t="s">
        <v>49</v>
      </c>
    </row>
    <row r="673" spans="1:11" s="36" customFormat="1">
      <c r="A673" s="16" t="str">
        <f>$A$83</f>
        <v xml:space="preserve">Institution No.:  </v>
      </c>
      <c r="E673" s="37"/>
      <c r="G673" s="38"/>
      <c r="H673" s="39"/>
      <c r="J673" s="38"/>
      <c r="K673" s="15" t="s">
        <v>205</v>
      </c>
    </row>
    <row r="674" spans="1:11" s="36" customFormat="1">
      <c r="A674" s="251" t="s">
        <v>206</v>
      </c>
      <c r="B674" s="251"/>
      <c r="C674" s="251"/>
      <c r="D674" s="251"/>
      <c r="E674" s="251"/>
      <c r="F674" s="251"/>
      <c r="G674" s="251"/>
      <c r="H674" s="251"/>
      <c r="I674" s="251"/>
      <c r="J674" s="251"/>
      <c r="K674" s="251"/>
    </row>
    <row r="675" spans="1:11">
      <c r="A675" s="16" t="str">
        <f>$A$42</f>
        <v xml:space="preserve">NAME: </v>
      </c>
      <c r="C675" s="137" t="str">
        <f>$D$20</f>
        <v>University of Colorado</v>
      </c>
      <c r="F675" s="72"/>
      <c r="G675" s="66"/>
      <c r="H675" s="67"/>
      <c r="J675" s="14"/>
      <c r="K675" s="18" t="str">
        <f>$K$3</f>
        <v>Date: October 10, 2016</v>
      </c>
    </row>
    <row r="676" spans="1:11">
      <c r="A676" s="19" t="s">
        <v>6</v>
      </c>
      <c r="B676" s="19" t="s">
        <v>6</v>
      </c>
      <c r="C676" s="19" t="s">
        <v>6</v>
      </c>
      <c r="D676" s="19" t="s">
        <v>6</v>
      </c>
      <c r="E676" s="19" t="s">
        <v>6</v>
      </c>
      <c r="F676" s="19" t="s">
        <v>6</v>
      </c>
      <c r="G676" s="20" t="s">
        <v>6</v>
      </c>
      <c r="H676" s="21" t="s">
        <v>6</v>
      </c>
      <c r="I676" s="19" t="s">
        <v>6</v>
      </c>
      <c r="J676" s="20" t="s">
        <v>6</v>
      </c>
      <c r="K676" s="21" t="s">
        <v>6</v>
      </c>
    </row>
    <row r="677" spans="1:11">
      <c r="A677" s="22" t="s">
        <v>7</v>
      </c>
      <c r="E677" s="22" t="s">
        <v>7</v>
      </c>
      <c r="F677" s="23"/>
      <c r="G677" s="24"/>
      <c r="H677" s="25" t="str">
        <f>H640</f>
        <v>2015-16</v>
      </c>
      <c r="I677" s="23"/>
      <c r="J677" s="24"/>
      <c r="K677" s="25">
        <f>K640</f>
        <v>0</v>
      </c>
    </row>
    <row r="678" spans="1:11">
      <c r="A678" s="22" t="s">
        <v>9</v>
      </c>
      <c r="C678" s="26" t="s">
        <v>51</v>
      </c>
      <c r="E678" s="22" t="s">
        <v>9</v>
      </c>
      <c r="F678" s="23"/>
      <c r="G678" s="24" t="s">
        <v>11</v>
      </c>
      <c r="H678" s="25" t="s">
        <v>12</v>
      </c>
      <c r="I678" s="23"/>
      <c r="J678" s="24" t="s">
        <v>11</v>
      </c>
      <c r="K678" s="25" t="s">
        <v>13</v>
      </c>
    </row>
    <row r="679" spans="1:11">
      <c r="A679" s="19" t="s">
        <v>6</v>
      </c>
      <c r="B679" s="19" t="s">
        <v>6</v>
      </c>
      <c r="C679" s="19" t="s">
        <v>6</v>
      </c>
      <c r="D679" s="19" t="s">
        <v>6</v>
      </c>
      <c r="E679" s="19" t="s">
        <v>6</v>
      </c>
      <c r="F679" s="19" t="s">
        <v>6</v>
      </c>
      <c r="G679" s="20"/>
      <c r="H679" s="21"/>
      <c r="I679" s="19"/>
      <c r="J679" s="20"/>
      <c r="K679" s="21"/>
    </row>
    <row r="680" spans="1:11">
      <c r="A680" s="117">
        <v>1</v>
      </c>
      <c r="B680" s="118"/>
      <c r="C680" s="118" t="s">
        <v>227</v>
      </c>
      <c r="D680" s="118"/>
      <c r="E680" s="117">
        <v>1</v>
      </c>
      <c r="F680" s="119"/>
      <c r="G680" s="120"/>
      <c r="H680" s="121"/>
      <c r="I680" s="122"/>
      <c r="J680" s="123"/>
      <c r="K680" s="124"/>
    </row>
    <row r="681" spans="1:11">
      <c r="A681" s="117">
        <v>2</v>
      </c>
      <c r="B681" s="118"/>
      <c r="C681" s="118" t="s">
        <v>227</v>
      </c>
      <c r="D681" s="118"/>
      <c r="E681" s="117">
        <v>2</v>
      </c>
      <c r="F681" s="119"/>
      <c r="G681" s="120"/>
      <c r="H681" s="121"/>
      <c r="I681" s="122"/>
      <c r="J681" s="123"/>
      <c r="K681" s="121"/>
    </row>
    <row r="682" spans="1:11">
      <c r="A682" s="117">
        <v>3</v>
      </c>
      <c r="B682" s="118"/>
      <c r="C682" s="118" t="s">
        <v>227</v>
      </c>
      <c r="D682" s="118"/>
      <c r="E682" s="117">
        <v>3</v>
      </c>
      <c r="F682" s="119"/>
      <c r="G682" s="120"/>
      <c r="H682" s="121"/>
      <c r="I682" s="122"/>
      <c r="J682" s="123"/>
      <c r="K682" s="121"/>
    </row>
    <row r="683" spans="1:11">
      <c r="A683" s="117">
        <v>4</v>
      </c>
      <c r="B683" s="118"/>
      <c r="C683" s="118" t="s">
        <v>227</v>
      </c>
      <c r="D683" s="118"/>
      <c r="E683" s="117">
        <v>4</v>
      </c>
      <c r="F683" s="119"/>
      <c r="G683" s="120"/>
      <c r="H683" s="121"/>
      <c r="I683" s="125"/>
      <c r="J683" s="123"/>
      <c r="K683" s="121"/>
    </row>
    <row r="684" spans="1:11">
      <c r="A684" s="117">
        <v>5</v>
      </c>
      <c r="B684" s="118"/>
      <c r="C684" s="118" t="s">
        <v>227</v>
      </c>
      <c r="D684" s="118"/>
      <c r="E684" s="117">
        <v>5</v>
      </c>
      <c r="F684" s="119"/>
      <c r="G684" s="120"/>
      <c r="H684" s="121"/>
      <c r="I684" s="125"/>
      <c r="J684" s="123"/>
      <c r="K684" s="121"/>
    </row>
    <row r="685" spans="1:11">
      <c r="A685" s="8">
        <v>6</v>
      </c>
      <c r="C685" s="9" t="s">
        <v>190</v>
      </c>
      <c r="E685" s="8">
        <v>6</v>
      </c>
      <c r="F685" s="10"/>
      <c r="G685" s="198">
        <v>17.7</v>
      </c>
      <c r="H685" s="177">
        <f>450+1331169</f>
        <v>1331619</v>
      </c>
      <c r="I685" s="30"/>
      <c r="J685" s="198">
        <v>17.7</v>
      </c>
      <c r="K685" s="177">
        <v>1397960</v>
      </c>
    </row>
    <row r="686" spans="1:11">
      <c r="A686" s="8">
        <v>7</v>
      </c>
      <c r="C686" s="9" t="s">
        <v>191</v>
      </c>
      <c r="E686" s="8">
        <v>7</v>
      </c>
      <c r="F686" s="10"/>
      <c r="G686" s="199"/>
      <c r="H686" s="177">
        <f>-12+414800</f>
        <v>414788</v>
      </c>
      <c r="I686" s="85"/>
      <c r="J686" s="199"/>
      <c r="K686" s="177">
        <v>389273</v>
      </c>
    </row>
    <row r="687" spans="1:11">
      <c r="A687" s="8">
        <v>8</v>
      </c>
      <c r="C687" s="9" t="s">
        <v>192</v>
      </c>
      <c r="E687" s="8">
        <v>8</v>
      </c>
      <c r="F687" s="10"/>
      <c r="G687" s="199">
        <f>SUM(G685:G686)</f>
        <v>17.7</v>
      </c>
      <c r="H687" s="170">
        <f>SUM(H685:H686)</f>
        <v>1746407</v>
      </c>
      <c r="I687" s="85"/>
      <c r="J687" s="199">
        <f>SUM(J685:J686)</f>
        <v>17.7</v>
      </c>
      <c r="K687" s="170">
        <f>SUM(K685:K686)</f>
        <v>1787233</v>
      </c>
    </row>
    <row r="688" spans="1:11">
      <c r="A688" s="8">
        <v>9</v>
      </c>
      <c r="C688" s="9"/>
      <c r="E688" s="8">
        <v>9</v>
      </c>
      <c r="F688" s="10"/>
      <c r="G688" s="199"/>
      <c r="H688" s="170"/>
      <c r="I688" s="29"/>
      <c r="J688" s="199"/>
      <c r="K688" s="170"/>
    </row>
    <row r="689" spans="1:11">
      <c r="A689" s="8">
        <v>10</v>
      </c>
      <c r="C689" s="9"/>
      <c r="E689" s="8">
        <v>10</v>
      </c>
      <c r="F689" s="10"/>
      <c r="G689" s="199"/>
      <c r="H689" s="170"/>
      <c r="I689" s="30"/>
      <c r="J689" s="199"/>
      <c r="K689" s="170"/>
    </row>
    <row r="690" spans="1:11">
      <c r="A690" s="8">
        <v>11</v>
      </c>
      <c r="C690" s="9" t="s">
        <v>174</v>
      </c>
      <c r="E690" s="8">
        <v>11</v>
      </c>
      <c r="G690" s="200">
        <v>75.569999999999993</v>
      </c>
      <c r="H690" s="169">
        <f>2530045</f>
        <v>2530045</v>
      </c>
      <c r="I690" s="29"/>
      <c r="J690" s="200">
        <v>66.069999999999993</v>
      </c>
      <c r="K690" s="169">
        <v>2800038</v>
      </c>
    </row>
    <row r="691" spans="1:11">
      <c r="A691" s="8">
        <v>12</v>
      </c>
      <c r="C691" s="9" t="s">
        <v>175</v>
      </c>
      <c r="E691" s="8">
        <v>12</v>
      </c>
      <c r="G691" s="191"/>
      <c r="H691" s="169">
        <f>1125955</f>
        <v>1125955</v>
      </c>
      <c r="I691" s="30"/>
      <c r="J691" s="191"/>
      <c r="K691" s="169">
        <v>1095072</v>
      </c>
    </row>
    <row r="692" spans="1:11">
      <c r="A692" s="8">
        <v>13</v>
      </c>
      <c r="C692" s="9" t="s">
        <v>193</v>
      </c>
      <c r="E692" s="8">
        <v>13</v>
      </c>
      <c r="F692" s="10"/>
      <c r="G692" s="199">
        <f>SUM(G690:G691)</f>
        <v>75.569999999999993</v>
      </c>
      <c r="H692" s="170">
        <f>SUM(H690:H691)</f>
        <v>3656000</v>
      </c>
      <c r="I692" s="85"/>
      <c r="J692" s="199">
        <f>SUM(J690:J691)</f>
        <v>66.069999999999993</v>
      </c>
      <c r="K692" s="170">
        <f>SUM(K690:K691)</f>
        <v>3895110</v>
      </c>
    </row>
    <row r="693" spans="1:11">
      <c r="A693" s="8">
        <v>14</v>
      </c>
      <c r="E693" s="8">
        <v>14</v>
      </c>
      <c r="F693" s="10"/>
      <c r="G693" s="199"/>
      <c r="H693" s="170"/>
      <c r="I693" s="85"/>
      <c r="J693" s="199"/>
      <c r="K693" s="170"/>
    </row>
    <row r="694" spans="1:11">
      <c r="A694" s="8">
        <v>15</v>
      </c>
      <c r="C694" s="9" t="s">
        <v>177</v>
      </c>
      <c r="E694" s="8">
        <v>15</v>
      </c>
      <c r="F694" s="10"/>
      <c r="G694" s="199">
        <f>G687+G692</f>
        <v>93.27</v>
      </c>
      <c r="H694" s="170">
        <f>H687+H692</f>
        <v>5402407</v>
      </c>
      <c r="I694" s="85"/>
      <c r="J694" s="199">
        <f>J687+J692</f>
        <v>83.77</v>
      </c>
      <c r="K694" s="170">
        <f>K687+K692</f>
        <v>5682343</v>
      </c>
    </row>
    <row r="695" spans="1:11">
      <c r="A695" s="8">
        <v>16</v>
      </c>
      <c r="E695" s="8">
        <v>16</v>
      </c>
      <c r="F695" s="10"/>
      <c r="G695" s="199"/>
      <c r="H695" s="170"/>
      <c r="I695" s="85"/>
      <c r="J695" s="199"/>
      <c r="K695" s="170"/>
    </row>
    <row r="696" spans="1:11">
      <c r="A696" s="8">
        <v>17</v>
      </c>
      <c r="C696" s="9" t="s">
        <v>178</v>
      </c>
      <c r="E696" s="8">
        <v>17</v>
      </c>
      <c r="F696" s="10"/>
      <c r="G696" s="199"/>
      <c r="H696" s="177">
        <f>188972+579</f>
        <v>189551</v>
      </c>
      <c r="I696" s="85"/>
      <c r="J696" s="199"/>
      <c r="K696" s="177">
        <f>235461+12791</f>
        <v>248252</v>
      </c>
    </row>
    <row r="697" spans="1:11">
      <c r="A697" s="8">
        <v>18</v>
      </c>
      <c r="C697" s="9"/>
      <c r="E697" s="8">
        <v>18</v>
      </c>
      <c r="F697" s="10"/>
      <c r="G697" s="199"/>
      <c r="H697" s="170"/>
      <c r="I697" s="85"/>
      <c r="J697" s="199"/>
      <c r="K697" s="170"/>
    </row>
    <row r="698" spans="1:11">
      <c r="A698" s="8">
        <v>19</v>
      </c>
      <c r="C698" s="9" t="s">
        <v>179</v>
      </c>
      <c r="E698" s="8">
        <v>19</v>
      </c>
      <c r="F698" s="10"/>
      <c r="G698" s="199"/>
      <c r="H698" s="177">
        <v>32172</v>
      </c>
      <c r="I698" s="85"/>
      <c r="J698" s="199"/>
      <c r="K698" s="177">
        <v>7877</v>
      </c>
    </row>
    <row r="699" spans="1:11">
      <c r="A699" s="8">
        <v>20</v>
      </c>
      <c r="C699" s="9" t="s">
        <v>180</v>
      </c>
      <c r="E699" s="8">
        <v>20</v>
      </c>
      <c r="F699" s="10"/>
      <c r="G699" s="199"/>
      <c r="H699" s="177">
        <f>3689371+101</f>
        <v>3689472</v>
      </c>
      <c r="I699" s="85"/>
      <c r="J699" s="199"/>
      <c r="K699" s="177">
        <v>2329626</v>
      </c>
    </row>
    <row r="700" spans="1:11">
      <c r="A700" s="8">
        <v>21</v>
      </c>
      <c r="C700" s="9" t="s">
        <v>225</v>
      </c>
      <c r="E700" s="8">
        <v>21</v>
      </c>
      <c r="F700" s="10"/>
      <c r="G700" s="199"/>
      <c r="H700" s="177">
        <f>1672911+2</f>
        <v>1672913</v>
      </c>
      <c r="I700" s="85"/>
      <c r="J700" s="199"/>
      <c r="K700" s="177">
        <v>3201643</v>
      </c>
    </row>
    <row r="701" spans="1:11">
      <c r="A701" s="8">
        <v>22</v>
      </c>
      <c r="C701" s="9"/>
      <c r="E701" s="8">
        <v>22</v>
      </c>
      <c r="F701" s="10"/>
      <c r="G701" s="199"/>
      <c r="H701" s="170"/>
      <c r="I701" s="85"/>
      <c r="J701" s="199"/>
      <c r="K701" s="170"/>
    </row>
    <row r="702" spans="1:11">
      <c r="A702" s="8">
        <v>23</v>
      </c>
      <c r="C702" s="9" t="s">
        <v>194</v>
      </c>
      <c r="E702" s="8">
        <v>23</v>
      </c>
      <c r="F702" s="10"/>
      <c r="G702" s="199"/>
      <c r="H702" s="177">
        <v>0</v>
      </c>
      <c r="I702" s="85"/>
      <c r="J702" s="199"/>
      <c r="K702" s="177"/>
    </row>
    <row r="703" spans="1:11">
      <c r="A703" s="8">
        <v>24</v>
      </c>
      <c r="C703" s="9"/>
      <c r="E703" s="8">
        <v>24</v>
      </c>
      <c r="F703" s="10"/>
      <c r="G703" s="199"/>
      <c r="H703" s="170"/>
      <c r="I703" s="85"/>
      <c r="J703" s="199"/>
      <c r="K703" s="170"/>
    </row>
    <row r="704" spans="1:11">
      <c r="E704" s="35"/>
      <c r="F704" s="70" t="s">
        <v>6</v>
      </c>
      <c r="G704" s="193" t="s">
        <v>6</v>
      </c>
      <c r="H704" s="174" t="s">
        <v>6</v>
      </c>
      <c r="I704" s="70" t="s">
        <v>6</v>
      </c>
      <c r="J704" s="193" t="s">
        <v>6</v>
      </c>
      <c r="K704" s="174" t="s">
        <v>6</v>
      </c>
    </row>
    <row r="705" spans="1:11">
      <c r="A705" s="8">
        <v>25</v>
      </c>
      <c r="C705" s="9" t="s">
        <v>207</v>
      </c>
      <c r="E705" s="8">
        <v>25</v>
      </c>
      <c r="G705" s="191">
        <f>SUM(G694:G704)</f>
        <v>93.27</v>
      </c>
      <c r="H705" s="167">
        <f>SUM(H694:H704)</f>
        <v>10986515</v>
      </c>
      <c r="I705" s="100"/>
      <c r="J705" s="191">
        <f>SUM(J694:J704)</f>
        <v>83.77</v>
      </c>
      <c r="K705" s="167">
        <f>SUM(K694:K704)</f>
        <v>11469741</v>
      </c>
    </row>
    <row r="706" spans="1:11">
      <c r="E706" s="35"/>
      <c r="F706" s="70" t="s">
        <v>6</v>
      </c>
      <c r="G706" s="20" t="s">
        <v>6</v>
      </c>
      <c r="H706" s="21" t="s">
        <v>6</v>
      </c>
      <c r="I706" s="70" t="s">
        <v>6</v>
      </c>
      <c r="J706" s="20" t="s">
        <v>6</v>
      </c>
      <c r="K706" s="21" t="s">
        <v>6</v>
      </c>
    </row>
    <row r="707" spans="1:11">
      <c r="C707" s="137" t="s">
        <v>49</v>
      </c>
      <c r="E707" s="35"/>
      <c r="F707" s="70"/>
      <c r="G707" s="20"/>
      <c r="H707" s="21"/>
      <c r="I707" s="70"/>
      <c r="J707" s="20"/>
      <c r="K707" s="21"/>
    </row>
    <row r="709" spans="1:11">
      <c r="A709" s="9"/>
    </row>
    <row r="710" spans="1:11" s="36" customFormat="1">
      <c r="A710" s="16" t="str">
        <f>$A$83</f>
        <v xml:space="preserve">Institution No.:  </v>
      </c>
      <c r="E710" s="37"/>
      <c r="G710" s="38"/>
      <c r="H710" s="39"/>
      <c r="J710" s="38"/>
      <c r="K710" s="15" t="s">
        <v>208</v>
      </c>
    </row>
    <row r="711" spans="1:11" s="36" customFormat="1">
      <c r="A711" s="251" t="s">
        <v>209</v>
      </c>
      <c r="B711" s="251"/>
      <c r="C711" s="251"/>
      <c r="D711" s="251"/>
      <c r="E711" s="251"/>
      <c r="F711" s="251"/>
      <c r="G711" s="251"/>
      <c r="H711" s="251"/>
      <c r="I711" s="251"/>
      <c r="J711" s="251"/>
      <c r="K711" s="251"/>
    </row>
    <row r="712" spans="1:11">
      <c r="A712" s="16" t="str">
        <f>$A$42</f>
        <v xml:space="preserve">NAME: </v>
      </c>
      <c r="C712" s="137" t="str">
        <f>$D$20</f>
        <v>University of Colorado</v>
      </c>
      <c r="F712" s="72"/>
      <c r="G712" s="66"/>
      <c r="H712" s="67"/>
      <c r="J712" s="14"/>
      <c r="K712" s="18" t="str">
        <f>$K$3</f>
        <v>Date: October 10, 2016</v>
      </c>
    </row>
    <row r="713" spans="1:11">
      <c r="A713" s="19" t="s">
        <v>6</v>
      </c>
      <c r="B713" s="19" t="s">
        <v>6</v>
      </c>
      <c r="C713" s="19" t="s">
        <v>6</v>
      </c>
      <c r="D713" s="19" t="s">
        <v>6</v>
      </c>
      <c r="E713" s="19" t="s">
        <v>6</v>
      </c>
      <c r="F713" s="19" t="s">
        <v>6</v>
      </c>
      <c r="G713" s="20" t="s">
        <v>6</v>
      </c>
      <c r="H713" s="21" t="s">
        <v>6</v>
      </c>
      <c r="I713" s="19" t="s">
        <v>6</v>
      </c>
      <c r="J713" s="20" t="s">
        <v>6</v>
      </c>
      <c r="K713" s="21" t="s">
        <v>6</v>
      </c>
    </row>
    <row r="714" spans="1:11">
      <c r="A714" s="22" t="s">
        <v>7</v>
      </c>
      <c r="E714" s="22" t="s">
        <v>7</v>
      </c>
      <c r="F714" s="23"/>
      <c r="G714" s="24"/>
      <c r="H714" s="25" t="str">
        <f>+H677</f>
        <v>2015-16</v>
      </c>
      <c r="I714" s="23"/>
      <c r="J714" s="24"/>
      <c r="K714" s="25">
        <f>+K677</f>
        <v>0</v>
      </c>
    </row>
    <row r="715" spans="1:11">
      <c r="A715" s="22" t="s">
        <v>9</v>
      </c>
      <c r="C715" s="26" t="s">
        <v>51</v>
      </c>
      <c r="E715" s="22" t="s">
        <v>9</v>
      </c>
      <c r="G715" s="14"/>
      <c r="H715" s="25" t="s">
        <v>12</v>
      </c>
      <c r="J715" s="14"/>
      <c r="K715" s="25" t="s">
        <v>13</v>
      </c>
    </row>
    <row r="716" spans="1:11">
      <c r="A716" s="19" t="s">
        <v>6</v>
      </c>
      <c r="B716" s="19" t="s">
        <v>6</v>
      </c>
      <c r="C716" s="19" t="s">
        <v>6</v>
      </c>
      <c r="D716" s="19" t="s">
        <v>6</v>
      </c>
      <c r="E716" s="19" t="s">
        <v>6</v>
      </c>
      <c r="F716" s="19" t="s">
        <v>6</v>
      </c>
      <c r="G716" s="20" t="s">
        <v>6</v>
      </c>
      <c r="H716" s="21" t="s">
        <v>6</v>
      </c>
      <c r="I716" s="19" t="s">
        <v>6</v>
      </c>
      <c r="J716" s="20" t="s">
        <v>6</v>
      </c>
      <c r="K716" s="21" t="s">
        <v>6</v>
      </c>
    </row>
    <row r="717" spans="1:11">
      <c r="A717" s="8">
        <v>1</v>
      </c>
      <c r="C717" s="9" t="s">
        <v>210</v>
      </c>
      <c r="E717" s="8">
        <v>1</v>
      </c>
      <c r="F717" s="10"/>
      <c r="G717" s="110"/>
      <c r="H717" s="173">
        <v>6838933</v>
      </c>
      <c r="I717" s="110"/>
      <c r="J717" s="110"/>
      <c r="K717" s="173">
        <f>8186268+541871+2765</f>
        <v>8730904</v>
      </c>
    </row>
    <row r="718" spans="1:11">
      <c r="A718" s="8">
        <f t="shared" ref="A718:A735" si="3">(A717+1)</f>
        <v>2</v>
      </c>
      <c r="C718" s="10"/>
      <c r="E718" s="8">
        <f t="shared" ref="E718:E735" si="4">(E717+1)</f>
        <v>2</v>
      </c>
      <c r="F718" s="10"/>
      <c r="G718" s="11"/>
      <c r="H718" s="201"/>
      <c r="I718" s="10"/>
      <c r="J718" s="11"/>
      <c r="K718" s="201"/>
    </row>
    <row r="719" spans="1:11">
      <c r="A719" s="8">
        <f t="shared" si="3"/>
        <v>3</v>
      </c>
      <c r="C719" s="10"/>
      <c r="E719" s="8">
        <f t="shared" si="4"/>
        <v>3</v>
      </c>
      <c r="F719" s="10"/>
      <c r="G719" s="11"/>
      <c r="H719" s="201"/>
      <c r="I719" s="10"/>
      <c r="J719" s="11"/>
      <c r="K719" s="201"/>
    </row>
    <row r="720" spans="1:11">
      <c r="A720" s="8">
        <f t="shared" si="3"/>
        <v>4</v>
      </c>
      <c r="C720" s="10"/>
      <c r="E720" s="8">
        <f t="shared" si="4"/>
        <v>4</v>
      </c>
      <c r="F720" s="10"/>
      <c r="G720" s="11"/>
      <c r="H720" s="201"/>
      <c r="I720" s="10"/>
      <c r="J720" s="11"/>
      <c r="K720" s="201"/>
    </row>
    <row r="721" spans="1:11">
      <c r="A721" s="8">
        <f t="shared" si="3"/>
        <v>5</v>
      </c>
      <c r="C721" s="10"/>
      <c r="E721" s="8">
        <f t="shared" si="4"/>
        <v>5</v>
      </c>
      <c r="F721" s="10"/>
      <c r="G721" s="11"/>
      <c r="H721" s="201"/>
      <c r="I721" s="10"/>
      <c r="J721" s="11"/>
      <c r="K721" s="201"/>
    </row>
    <row r="722" spans="1:11">
      <c r="A722" s="8">
        <f t="shared" si="3"/>
        <v>6</v>
      </c>
      <c r="C722" s="10"/>
      <c r="E722" s="8">
        <f t="shared" si="4"/>
        <v>6</v>
      </c>
      <c r="F722" s="10"/>
      <c r="G722" s="11"/>
      <c r="H722" s="201"/>
      <c r="I722" s="10"/>
      <c r="J722" s="11"/>
      <c r="K722" s="201"/>
    </row>
    <row r="723" spans="1:11">
      <c r="A723" s="8">
        <f t="shared" si="3"/>
        <v>7</v>
      </c>
      <c r="C723" s="10"/>
      <c r="E723" s="8">
        <f t="shared" si="4"/>
        <v>7</v>
      </c>
      <c r="F723" s="10"/>
      <c r="G723" s="11"/>
      <c r="H723" s="201"/>
      <c r="I723" s="10"/>
      <c r="J723" s="11"/>
      <c r="K723" s="201"/>
    </row>
    <row r="724" spans="1:11">
      <c r="A724" s="8">
        <f t="shared" si="3"/>
        <v>8</v>
      </c>
      <c r="C724" s="10"/>
      <c r="E724" s="8">
        <f t="shared" si="4"/>
        <v>8</v>
      </c>
      <c r="F724" s="10"/>
      <c r="G724" s="11"/>
      <c r="H724" s="201"/>
      <c r="I724" s="10"/>
      <c r="J724" s="11"/>
      <c r="K724" s="201"/>
    </row>
    <row r="725" spans="1:11">
      <c r="A725" s="8">
        <f t="shared" si="3"/>
        <v>9</v>
      </c>
      <c r="C725" s="10"/>
      <c r="E725" s="8">
        <f t="shared" si="4"/>
        <v>9</v>
      </c>
      <c r="F725" s="10"/>
      <c r="G725" s="11"/>
      <c r="H725" s="201"/>
      <c r="I725" s="10"/>
      <c r="J725" s="11"/>
      <c r="K725" s="201"/>
    </row>
    <row r="726" spans="1:11">
      <c r="A726" s="8">
        <f t="shared" si="3"/>
        <v>10</v>
      </c>
      <c r="C726" s="10"/>
      <c r="E726" s="8">
        <f t="shared" si="4"/>
        <v>10</v>
      </c>
      <c r="F726" s="10"/>
      <c r="G726" s="11"/>
      <c r="H726" s="201"/>
      <c r="I726" s="10"/>
      <c r="J726" s="11"/>
      <c r="K726" s="201"/>
    </row>
    <row r="727" spans="1:11">
      <c r="A727" s="8">
        <f t="shared" si="3"/>
        <v>11</v>
      </c>
      <c r="C727" s="10"/>
      <c r="E727" s="8">
        <f t="shared" si="4"/>
        <v>11</v>
      </c>
      <c r="G727" s="11"/>
      <c r="H727" s="201"/>
      <c r="I727" s="10"/>
      <c r="J727" s="11"/>
      <c r="K727" s="201"/>
    </row>
    <row r="728" spans="1:11">
      <c r="A728" s="8">
        <f t="shared" si="3"/>
        <v>12</v>
      </c>
      <c r="C728" s="10"/>
      <c r="E728" s="8">
        <f t="shared" si="4"/>
        <v>12</v>
      </c>
      <c r="G728" s="11"/>
      <c r="H728" s="201"/>
      <c r="I728" s="10"/>
      <c r="J728" s="11"/>
      <c r="K728" s="201"/>
    </row>
    <row r="729" spans="1:11">
      <c r="A729" s="8">
        <f t="shared" si="3"/>
        <v>13</v>
      </c>
      <c r="C729" s="10"/>
      <c r="E729" s="8">
        <f t="shared" si="4"/>
        <v>13</v>
      </c>
      <c r="F729" s="10"/>
      <c r="G729" s="11"/>
      <c r="H729" s="201"/>
      <c r="I729" s="10"/>
      <c r="J729" s="11"/>
      <c r="K729" s="201"/>
    </row>
    <row r="730" spans="1:11">
      <c r="A730" s="8">
        <f t="shared" si="3"/>
        <v>14</v>
      </c>
      <c r="C730" s="10"/>
      <c r="E730" s="8">
        <f t="shared" si="4"/>
        <v>14</v>
      </c>
      <c r="F730" s="10"/>
      <c r="G730" s="11"/>
      <c r="H730" s="201"/>
      <c r="I730" s="10"/>
      <c r="J730" s="11"/>
      <c r="K730" s="201"/>
    </row>
    <row r="731" spans="1:11">
      <c r="A731" s="8">
        <f t="shared" si="3"/>
        <v>15</v>
      </c>
      <c r="C731" s="10"/>
      <c r="E731" s="8">
        <f t="shared" si="4"/>
        <v>15</v>
      </c>
      <c r="F731" s="10"/>
      <c r="G731" s="11"/>
      <c r="H731" s="201"/>
      <c r="I731" s="10"/>
      <c r="J731" s="11"/>
      <c r="K731" s="201"/>
    </row>
    <row r="732" spans="1:11">
      <c r="A732" s="8">
        <f t="shared" si="3"/>
        <v>16</v>
      </c>
      <c r="C732" s="10"/>
      <c r="E732" s="8">
        <f t="shared" si="4"/>
        <v>16</v>
      </c>
      <c r="F732" s="10"/>
      <c r="G732" s="11"/>
      <c r="H732" s="201"/>
      <c r="I732" s="10"/>
      <c r="J732" s="11"/>
      <c r="K732" s="201"/>
    </row>
    <row r="733" spans="1:11">
      <c r="A733" s="8">
        <f t="shared" si="3"/>
        <v>17</v>
      </c>
      <c r="C733" s="10"/>
      <c r="E733" s="8">
        <f t="shared" si="4"/>
        <v>17</v>
      </c>
      <c r="F733" s="10"/>
      <c r="G733" s="11"/>
      <c r="H733" s="201"/>
      <c r="I733" s="10"/>
      <c r="J733" s="11"/>
      <c r="K733" s="201"/>
    </row>
    <row r="734" spans="1:11">
      <c r="A734" s="8">
        <f t="shared" si="3"/>
        <v>18</v>
      </c>
      <c r="C734" s="10"/>
      <c r="E734" s="8">
        <f t="shared" si="4"/>
        <v>18</v>
      </c>
      <c r="F734" s="10"/>
      <c r="G734" s="11"/>
      <c r="H734" s="201"/>
      <c r="I734" s="10"/>
      <c r="J734" s="11"/>
      <c r="K734" s="201"/>
    </row>
    <row r="735" spans="1:11">
      <c r="A735" s="8">
        <f t="shared" si="3"/>
        <v>19</v>
      </c>
      <c r="C735" s="10"/>
      <c r="E735" s="8">
        <f t="shared" si="4"/>
        <v>19</v>
      </c>
      <c r="F735" s="10"/>
      <c r="G735" s="11"/>
      <c r="H735" s="201"/>
      <c r="I735" s="10"/>
      <c r="J735" s="11"/>
      <c r="K735" s="201"/>
    </row>
    <row r="736" spans="1:11">
      <c r="A736" s="8">
        <v>20</v>
      </c>
      <c r="E736" s="8">
        <v>20</v>
      </c>
      <c r="F736" s="70"/>
      <c r="G736" s="20"/>
      <c r="H736" s="174"/>
      <c r="I736" s="70"/>
      <c r="J736" s="20"/>
      <c r="K736" s="174"/>
    </row>
    <row r="737" spans="1:11">
      <c r="A737" s="8">
        <v>21</v>
      </c>
      <c r="E737" s="8">
        <v>21</v>
      </c>
      <c r="F737" s="70"/>
      <c r="G737" s="20"/>
      <c r="H737" s="202"/>
      <c r="I737" s="70"/>
      <c r="J737" s="20"/>
      <c r="K737" s="202"/>
    </row>
    <row r="738" spans="1:11">
      <c r="A738" s="8">
        <v>22</v>
      </c>
      <c r="E738" s="8">
        <v>22</v>
      </c>
      <c r="G738" s="14"/>
      <c r="H738" s="202"/>
      <c r="J738" s="14"/>
      <c r="K738" s="202"/>
    </row>
    <row r="739" spans="1:11">
      <c r="A739" s="8">
        <v>23</v>
      </c>
      <c r="D739" s="87"/>
      <c r="E739" s="8">
        <v>23</v>
      </c>
      <c r="H739" s="202"/>
      <c r="K739" s="202"/>
    </row>
    <row r="740" spans="1:11">
      <c r="A740" s="8">
        <v>24</v>
      </c>
      <c r="D740" s="87"/>
      <c r="E740" s="8">
        <v>24</v>
      </c>
      <c r="H740" s="202"/>
      <c r="K740" s="202"/>
    </row>
    <row r="741" spans="1:11">
      <c r="F741" s="70" t="s">
        <v>6</v>
      </c>
      <c r="G741" s="20" t="s">
        <v>6</v>
      </c>
      <c r="H741" s="174"/>
      <c r="I741" s="70"/>
      <c r="J741" s="20"/>
      <c r="K741" s="174"/>
    </row>
    <row r="742" spans="1:11">
      <c r="A742" s="8">
        <v>25</v>
      </c>
      <c r="C742" s="9" t="s">
        <v>211</v>
      </c>
      <c r="E742" s="8">
        <v>25</v>
      </c>
      <c r="G742" s="107"/>
      <c r="H742" s="160">
        <f>SUM(H717:H740)</f>
        <v>6838933</v>
      </c>
      <c r="I742" s="108"/>
      <c r="J742" s="107"/>
      <c r="K742" s="160">
        <f>SUM(K717:K740)</f>
        <v>8730904</v>
      </c>
    </row>
    <row r="743" spans="1:11">
      <c r="D743" s="87"/>
      <c r="F743" s="70" t="s">
        <v>6</v>
      </c>
      <c r="G743" s="20" t="s">
        <v>6</v>
      </c>
      <c r="H743" s="21"/>
      <c r="I743" s="70"/>
      <c r="J743" s="20"/>
      <c r="K743" s="21"/>
    </row>
    <row r="744" spans="1:11">
      <c r="F744" s="70"/>
      <c r="G744" s="20"/>
      <c r="H744" s="21"/>
      <c r="I744" s="70"/>
      <c r="J744" s="20"/>
      <c r="K744" s="21"/>
    </row>
    <row r="745" spans="1:11" ht="24.75" customHeight="1">
      <c r="C745" s="243" t="s">
        <v>236</v>
      </c>
      <c r="D745" s="243"/>
      <c r="E745" s="243"/>
      <c r="F745" s="243"/>
      <c r="G745" s="243"/>
      <c r="H745" s="243"/>
      <c r="I745" s="243"/>
      <c r="J745" s="243"/>
      <c r="K745" s="56"/>
    </row>
    <row r="746" spans="1:11" s="82" customFormat="1">
      <c r="A746" s="137"/>
      <c r="B746" s="137"/>
      <c r="C746" s="137"/>
      <c r="D746" s="137"/>
      <c r="E746" s="137"/>
      <c r="F746" s="137"/>
      <c r="G746" s="14"/>
      <c r="H746" s="40"/>
      <c r="I746" s="137"/>
      <c r="J746" s="14"/>
      <c r="K746" s="40"/>
    </row>
    <row r="747" spans="1:11">
      <c r="A747" s="9"/>
    </row>
    <row r="748" spans="1:11">
      <c r="A748" s="16" t="str">
        <f>$A$83</f>
        <v xml:space="preserve">Institution No.:  </v>
      </c>
      <c r="B748" s="36"/>
      <c r="C748" s="36"/>
      <c r="D748" s="36"/>
      <c r="E748" s="37"/>
      <c r="F748" s="36"/>
      <c r="G748" s="38"/>
      <c r="H748" s="39"/>
      <c r="I748" s="36"/>
      <c r="J748" s="38"/>
      <c r="K748" s="15" t="s">
        <v>212</v>
      </c>
    </row>
    <row r="749" spans="1:11" s="36" customFormat="1">
      <c r="A749" s="251" t="s">
        <v>213</v>
      </c>
      <c r="B749" s="251"/>
      <c r="C749" s="251"/>
      <c r="D749" s="251"/>
      <c r="E749" s="251"/>
      <c r="F749" s="251"/>
      <c r="G749" s="251"/>
      <c r="H749" s="251"/>
      <c r="I749" s="251"/>
      <c r="J749" s="251"/>
      <c r="K749" s="251"/>
    </row>
    <row r="750" spans="1:11" s="36" customFormat="1">
      <c r="A750" s="16" t="str">
        <f>$A$42</f>
        <v xml:space="preserve">NAME: </v>
      </c>
      <c r="B750" s="137"/>
      <c r="C750" s="137" t="str">
        <f>$D$20</f>
        <v>University of Colorado</v>
      </c>
      <c r="D750" s="137"/>
      <c r="E750" s="137"/>
      <c r="F750" s="137"/>
      <c r="G750" s="80"/>
      <c r="H750" s="40"/>
      <c r="I750" s="137"/>
      <c r="J750" s="14"/>
      <c r="K750" s="18" t="str">
        <f>$K$3</f>
        <v>Date: October 10, 2016</v>
      </c>
    </row>
    <row r="751" spans="1:11">
      <c r="A751" s="19" t="s">
        <v>6</v>
      </c>
      <c r="B751" s="19" t="s">
        <v>6</v>
      </c>
      <c r="C751" s="19" t="s">
        <v>6</v>
      </c>
      <c r="D751" s="19" t="s">
        <v>6</v>
      </c>
      <c r="E751" s="19" t="s">
        <v>6</v>
      </c>
      <c r="F751" s="19" t="s">
        <v>6</v>
      </c>
      <c r="G751" s="20" t="s">
        <v>6</v>
      </c>
      <c r="H751" s="21" t="s">
        <v>6</v>
      </c>
      <c r="I751" s="19" t="s">
        <v>6</v>
      </c>
      <c r="J751" s="20" t="s">
        <v>6</v>
      </c>
      <c r="K751" s="21" t="s">
        <v>6</v>
      </c>
    </row>
    <row r="752" spans="1:11">
      <c r="A752" s="22" t="s">
        <v>7</v>
      </c>
      <c r="E752" s="22" t="s">
        <v>7</v>
      </c>
      <c r="F752" s="23"/>
      <c r="G752" s="24"/>
      <c r="H752" s="25" t="str">
        <f>H714</f>
        <v>2015-16</v>
      </c>
      <c r="I752" s="23"/>
      <c r="J752" s="24"/>
      <c r="K752" s="25">
        <f>K714</f>
        <v>0</v>
      </c>
    </row>
    <row r="753" spans="1:11">
      <c r="A753" s="22" t="s">
        <v>9</v>
      </c>
      <c r="C753" s="26" t="s">
        <v>51</v>
      </c>
      <c r="E753" s="22" t="s">
        <v>9</v>
      </c>
      <c r="F753" s="23"/>
      <c r="G753" s="24" t="s">
        <v>11</v>
      </c>
      <c r="H753" s="25" t="s">
        <v>12</v>
      </c>
      <c r="I753" s="23"/>
      <c r="J753" s="24" t="s">
        <v>11</v>
      </c>
      <c r="K753" s="25" t="s">
        <v>13</v>
      </c>
    </row>
    <row r="754" spans="1:11">
      <c r="A754" s="19" t="s">
        <v>6</v>
      </c>
      <c r="B754" s="19" t="s">
        <v>6</v>
      </c>
      <c r="C754" s="19" t="s">
        <v>6</v>
      </c>
      <c r="D754" s="19" t="s">
        <v>6</v>
      </c>
      <c r="E754" s="19" t="s">
        <v>6</v>
      </c>
      <c r="F754" s="19" t="s">
        <v>6</v>
      </c>
      <c r="G754" s="20" t="s">
        <v>6</v>
      </c>
      <c r="H754" s="21" t="s">
        <v>6</v>
      </c>
      <c r="I754" s="19" t="s">
        <v>6</v>
      </c>
      <c r="J754" s="20" t="s">
        <v>6</v>
      </c>
      <c r="K754" s="21" t="s">
        <v>6</v>
      </c>
    </row>
    <row r="755" spans="1:11">
      <c r="A755" s="117">
        <v>1</v>
      </c>
      <c r="B755" s="126"/>
      <c r="C755" s="118" t="s">
        <v>227</v>
      </c>
      <c r="D755" s="126"/>
      <c r="E755" s="117">
        <v>1</v>
      </c>
      <c r="F755" s="126"/>
      <c r="G755" s="127"/>
      <c r="H755" s="128"/>
      <c r="I755" s="126"/>
      <c r="J755" s="127"/>
      <c r="K755" s="128"/>
    </row>
    <row r="756" spans="1:11">
      <c r="A756" s="117">
        <v>2</v>
      </c>
      <c r="B756" s="126"/>
      <c r="C756" s="118" t="s">
        <v>227</v>
      </c>
      <c r="D756" s="126"/>
      <c r="E756" s="117">
        <v>2</v>
      </c>
      <c r="F756" s="126"/>
      <c r="G756" s="127"/>
      <c r="H756" s="128"/>
      <c r="I756" s="126"/>
      <c r="J756" s="127"/>
      <c r="K756" s="128"/>
    </row>
    <row r="757" spans="1:11">
      <c r="A757" s="117">
        <v>3</v>
      </c>
      <c r="B757" s="118"/>
      <c r="C757" s="118" t="s">
        <v>227</v>
      </c>
      <c r="D757" s="118"/>
      <c r="E757" s="117">
        <v>3</v>
      </c>
      <c r="F757" s="119"/>
      <c r="G757" s="129"/>
      <c r="H757" s="124"/>
      <c r="I757" s="124"/>
      <c r="J757" s="129"/>
      <c r="K757" s="124"/>
    </row>
    <row r="758" spans="1:11">
      <c r="A758" s="117">
        <v>4</v>
      </c>
      <c r="B758" s="118"/>
      <c r="C758" s="118" t="s">
        <v>227</v>
      </c>
      <c r="D758" s="118"/>
      <c r="E758" s="117">
        <v>4</v>
      </c>
      <c r="F758" s="119"/>
      <c r="G758" s="129"/>
      <c r="H758" s="124"/>
      <c r="I758" s="124"/>
      <c r="J758" s="129"/>
      <c r="K758" s="124"/>
    </row>
    <row r="759" spans="1:11">
      <c r="A759" s="117">
        <v>5</v>
      </c>
      <c r="B759" s="118"/>
      <c r="C759" s="118" t="s">
        <v>227</v>
      </c>
      <c r="D759" s="118"/>
      <c r="E759" s="118">
        <v>5</v>
      </c>
      <c r="F759" s="118"/>
      <c r="G759" s="130"/>
      <c r="H759" s="131"/>
      <c r="I759" s="118"/>
      <c r="J759" s="130"/>
      <c r="K759" s="131"/>
    </row>
    <row r="760" spans="1:11">
      <c r="A760" s="8">
        <v>6</v>
      </c>
      <c r="C760" s="9" t="s">
        <v>170</v>
      </c>
      <c r="E760" s="8">
        <v>6</v>
      </c>
      <c r="F760" s="10"/>
      <c r="G760" s="153"/>
      <c r="H760" s="153"/>
      <c r="I760" s="110"/>
      <c r="J760" s="153"/>
      <c r="K760" s="153"/>
    </row>
    <row r="761" spans="1:11">
      <c r="A761" s="8">
        <v>7</v>
      </c>
      <c r="C761" s="9" t="s">
        <v>171</v>
      </c>
      <c r="E761" s="8">
        <v>7</v>
      </c>
      <c r="F761" s="10"/>
      <c r="G761" s="109"/>
      <c r="H761" s="156"/>
      <c r="I761" s="110"/>
      <c r="J761" s="109"/>
      <c r="K761" s="156"/>
    </row>
    <row r="762" spans="1:11">
      <c r="A762" s="8">
        <v>8</v>
      </c>
      <c r="C762" s="9" t="s">
        <v>214</v>
      </c>
      <c r="E762" s="8">
        <v>8</v>
      </c>
      <c r="F762" s="10"/>
      <c r="G762" s="153"/>
      <c r="H762" s="156"/>
      <c r="I762" s="110"/>
      <c r="J762" s="153"/>
      <c r="K762" s="156"/>
    </row>
    <row r="763" spans="1:11">
      <c r="A763" s="8">
        <v>9</v>
      </c>
      <c r="C763" s="9" t="s">
        <v>185</v>
      </c>
      <c r="E763" s="8">
        <v>9</v>
      </c>
      <c r="F763" s="10"/>
      <c r="G763" s="109">
        <f>SUM(G760:G762)</f>
        <v>0</v>
      </c>
      <c r="H763" s="109">
        <f>SUM(H760:H762)</f>
        <v>0</v>
      </c>
      <c r="I763" s="109"/>
      <c r="J763" s="109">
        <f>SUM(J760:J762)</f>
        <v>0</v>
      </c>
      <c r="K763" s="109">
        <f>SUM(K760:K762)</f>
        <v>0</v>
      </c>
    </row>
    <row r="764" spans="1:11">
      <c r="A764" s="8">
        <v>10</v>
      </c>
      <c r="C764" s="9"/>
      <c r="E764" s="8">
        <v>10</v>
      </c>
      <c r="F764" s="10"/>
      <c r="G764" s="109"/>
      <c r="H764" s="110"/>
      <c r="I764" s="110"/>
      <c r="J764" s="109"/>
      <c r="K764" s="110"/>
    </row>
    <row r="765" spans="1:11">
      <c r="A765" s="8">
        <v>11</v>
      </c>
      <c r="C765" s="9" t="s">
        <v>174</v>
      </c>
      <c r="E765" s="8">
        <v>11</v>
      </c>
      <c r="F765" s="10"/>
      <c r="G765" s="153"/>
      <c r="H765" s="156"/>
      <c r="I765" s="110"/>
      <c r="J765" s="153"/>
      <c r="K765" s="156"/>
    </row>
    <row r="766" spans="1:11">
      <c r="A766" s="8">
        <v>12</v>
      </c>
      <c r="C766" s="9" t="s">
        <v>175</v>
      </c>
      <c r="E766" s="8">
        <v>12</v>
      </c>
      <c r="F766" s="10"/>
      <c r="G766" s="109"/>
      <c r="H766" s="156"/>
      <c r="I766" s="110"/>
      <c r="J766" s="109"/>
      <c r="K766" s="156"/>
    </row>
    <row r="767" spans="1:11">
      <c r="A767" s="8">
        <v>13</v>
      </c>
      <c r="C767" s="9" t="s">
        <v>186</v>
      </c>
      <c r="E767" s="8">
        <v>13</v>
      </c>
      <c r="F767" s="10"/>
      <c r="G767" s="109">
        <f>SUM(G765:G766)</f>
        <v>0</v>
      </c>
      <c r="H767" s="109">
        <f>SUM(H765:H766)</f>
        <v>0</v>
      </c>
      <c r="I767" s="107"/>
      <c r="J767" s="109">
        <f>SUM(J765:J766)</f>
        <v>0</v>
      </c>
      <c r="K767" s="109">
        <f>SUM(K765:K766)</f>
        <v>0</v>
      </c>
    </row>
    <row r="768" spans="1:11">
      <c r="A768" s="8">
        <v>14</v>
      </c>
      <c r="E768" s="8">
        <v>14</v>
      </c>
      <c r="F768" s="10"/>
      <c r="G768" s="111"/>
      <c r="H768" s="110"/>
      <c r="I768" s="108"/>
      <c r="J768" s="111"/>
      <c r="K768" s="110"/>
    </row>
    <row r="769" spans="1:11">
      <c r="A769" s="8">
        <v>15</v>
      </c>
      <c r="C769" s="9" t="s">
        <v>177</v>
      </c>
      <c r="E769" s="8">
        <v>15</v>
      </c>
      <c r="G769" s="112">
        <f>SUM(G763+G767)</f>
        <v>0</v>
      </c>
      <c r="H769" s="108">
        <f>SUM(H763+H767)</f>
        <v>0</v>
      </c>
      <c r="I769" s="108"/>
      <c r="J769" s="112">
        <f>SUM(J763+J767)</f>
        <v>0</v>
      </c>
      <c r="K769" s="108">
        <f>SUM(K763+K767)</f>
        <v>0</v>
      </c>
    </row>
    <row r="770" spans="1:11">
      <c r="A770" s="8">
        <v>16</v>
      </c>
      <c r="E770" s="8">
        <v>16</v>
      </c>
      <c r="G770" s="112"/>
      <c r="H770" s="108"/>
      <c r="I770" s="108"/>
      <c r="J770" s="112"/>
      <c r="K770" s="108"/>
    </row>
    <row r="771" spans="1:11">
      <c r="A771" s="8">
        <v>17</v>
      </c>
      <c r="C771" s="9" t="s">
        <v>178</v>
      </c>
      <c r="E771" s="8">
        <v>17</v>
      </c>
      <c r="F771" s="10"/>
      <c r="G771" s="109"/>
      <c r="H771" s="156"/>
      <c r="I771" s="110"/>
      <c r="J771" s="109"/>
      <c r="K771" s="156"/>
    </row>
    <row r="772" spans="1:11">
      <c r="A772" s="8">
        <v>18</v>
      </c>
      <c r="E772" s="8">
        <v>18</v>
      </c>
      <c r="F772" s="10"/>
      <c r="G772" s="109"/>
      <c r="H772" s="110"/>
      <c r="I772" s="110"/>
      <c r="J772" s="109"/>
      <c r="K772" s="110"/>
    </row>
    <row r="773" spans="1:11">
      <c r="A773" s="8">
        <v>19</v>
      </c>
      <c r="C773" s="9" t="s">
        <v>179</v>
      </c>
      <c r="E773" s="8">
        <v>19</v>
      </c>
      <c r="F773" s="10"/>
      <c r="G773" s="109"/>
      <c r="H773" s="156"/>
      <c r="I773" s="110"/>
      <c r="J773" s="109"/>
      <c r="K773" s="156"/>
    </row>
    <row r="774" spans="1:11">
      <c r="A774" s="8">
        <v>20</v>
      </c>
      <c r="C774" s="81" t="s">
        <v>180</v>
      </c>
      <c r="E774" s="8">
        <v>20</v>
      </c>
      <c r="F774" s="10"/>
      <c r="G774" s="109"/>
      <c r="H774" s="156"/>
      <c r="I774" s="110"/>
      <c r="J774" s="109"/>
      <c r="K774" s="156"/>
    </row>
    <row r="775" spans="1:11">
      <c r="A775" s="8">
        <v>21</v>
      </c>
      <c r="C775" s="81"/>
      <c r="E775" s="8">
        <v>21</v>
      </c>
      <c r="F775" s="10"/>
      <c r="G775" s="109"/>
      <c r="H775" s="110"/>
      <c r="I775" s="110"/>
      <c r="J775" s="109"/>
      <c r="K775" s="110"/>
    </row>
    <row r="776" spans="1:11">
      <c r="A776" s="8">
        <v>22</v>
      </c>
      <c r="C776" s="9"/>
      <c r="E776" s="8">
        <v>22</v>
      </c>
      <c r="G776" s="109"/>
      <c r="H776" s="110"/>
      <c r="I776" s="110"/>
      <c r="J776" s="109"/>
      <c r="K776" s="110"/>
    </row>
    <row r="777" spans="1:11">
      <c r="A777" s="8">
        <v>23</v>
      </c>
      <c r="C777" s="9" t="s">
        <v>181</v>
      </c>
      <c r="E777" s="8">
        <v>23</v>
      </c>
      <c r="G777" s="109"/>
      <c r="H777" s="156"/>
      <c r="I777" s="110"/>
      <c r="J777" s="109"/>
      <c r="K777" s="156"/>
    </row>
    <row r="778" spans="1:11">
      <c r="A778" s="8">
        <v>24</v>
      </c>
      <c r="C778" s="9"/>
      <c r="E778" s="8">
        <v>24</v>
      </c>
      <c r="G778" s="109"/>
      <c r="H778" s="110"/>
      <c r="I778" s="110"/>
      <c r="J778" s="109"/>
      <c r="K778" s="110"/>
    </row>
    <row r="779" spans="1:11">
      <c r="A779" s="8"/>
      <c r="E779" s="8">
        <v>25</v>
      </c>
      <c r="F779" s="70" t="s">
        <v>6</v>
      </c>
      <c r="G779" s="83"/>
      <c r="H779" s="21"/>
      <c r="I779" s="70"/>
      <c r="J779" s="83"/>
      <c r="K779" s="21"/>
    </row>
    <row r="780" spans="1:11">
      <c r="A780" s="8">
        <v>25</v>
      </c>
      <c r="C780" s="9" t="s">
        <v>215</v>
      </c>
      <c r="E780" s="8"/>
      <c r="G780" s="108">
        <f>SUM(G769:G778)</f>
        <v>0</v>
      </c>
      <c r="H780" s="108">
        <f>SUM(H769:H778)</f>
        <v>0</v>
      </c>
      <c r="I780" s="113"/>
      <c r="J780" s="108">
        <f>SUM(J769:J778)</f>
        <v>0</v>
      </c>
      <c r="K780" s="108">
        <f>SUM(K769:K778)</f>
        <v>0</v>
      </c>
    </row>
    <row r="781" spans="1:11">
      <c r="F781" s="70" t="s">
        <v>6</v>
      </c>
      <c r="G781" s="20"/>
      <c r="H781" s="21"/>
      <c r="I781" s="70"/>
      <c r="J781" s="20"/>
      <c r="K781" s="21"/>
    </row>
    <row r="782" spans="1:11">
      <c r="A782" s="9"/>
      <c r="C782" s="137" t="s">
        <v>49</v>
      </c>
    </row>
    <row r="784" spans="1:11">
      <c r="A784" s="9"/>
      <c r="H784" s="40"/>
      <c r="K784" s="40"/>
    </row>
    <row r="785" spans="1:11">
      <c r="A785" s="16" t="str">
        <f>$A$83</f>
        <v xml:space="preserve">Institution No.:  </v>
      </c>
      <c r="B785" s="36"/>
      <c r="C785" s="36"/>
      <c r="D785" s="36"/>
      <c r="E785" s="37"/>
      <c r="F785" s="36"/>
      <c r="G785" s="38"/>
      <c r="H785" s="39"/>
      <c r="I785" s="36"/>
      <c r="J785" s="38"/>
      <c r="K785" s="15" t="s">
        <v>216</v>
      </c>
    </row>
    <row r="786" spans="1:11">
      <c r="A786" s="254" t="s">
        <v>217</v>
      </c>
      <c r="B786" s="254"/>
      <c r="C786" s="254"/>
      <c r="D786" s="254"/>
      <c r="E786" s="254"/>
      <c r="F786" s="254"/>
      <c r="G786" s="254"/>
      <c r="H786" s="254"/>
      <c r="I786" s="254"/>
      <c r="J786" s="254"/>
      <c r="K786" s="254"/>
    </row>
    <row r="787" spans="1:11">
      <c r="A787" s="16" t="str">
        <f>$A$42</f>
        <v xml:space="preserve">NAME: </v>
      </c>
      <c r="C787" s="137" t="str">
        <f>$D$20</f>
        <v>University of Colorado</v>
      </c>
      <c r="H787" s="88"/>
      <c r="J787" s="14"/>
      <c r="K787" s="18" t="str">
        <f>$K$3</f>
        <v>Date: October 10, 2016</v>
      </c>
    </row>
    <row r="788" spans="1:11">
      <c r="A788" s="19" t="s">
        <v>6</v>
      </c>
      <c r="B788" s="19" t="s">
        <v>6</v>
      </c>
      <c r="C788" s="19" t="s">
        <v>6</v>
      </c>
      <c r="D788" s="19" t="s">
        <v>6</v>
      </c>
      <c r="E788" s="19" t="s">
        <v>6</v>
      </c>
      <c r="F788" s="19" t="s">
        <v>6</v>
      </c>
      <c r="G788" s="20" t="s">
        <v>6</v>
      </c>
      <c r="H788" s="21" t="s">
        <v>6</v>
      </c>
      <c r="I788" s="19" t="s">
        <v>6</v>
      </c>
      <c r="J788" s="20" t="s">
        <v>6</v>
      </c>
      <c r="K788" s="21" t="s">
        <v>6</v>
      </c>
    </row>
    <row r="789" spans="1:11">
      <c r="A789" s="22" t="s">
        <v>7</v>
      </c>
      <c r="E789" s="22" t="s">
        <v>7</v>
      </c>
      <c r="F789" s="23"/>
      <c r="G789" s="24"/>
      <c r="H789" s="25" t="str">
        <f>+H752</f>
        <v>2015-16</v>
      </c>
      <c r="I789" s="23"/>
      <c r="J789" s="24"/>
      <c r="K789" s="25">
        <f>+K752</f>
        <v>0</v>
      </c>
    </row>
    <row r="790" spans="1:11">
      <c r="A790" s="22" t="s">
        <v>9</v>
      </c>
      <c r="C790" s="26" t="s">
        <v>51</v>
      </c>
      <c r="E790" s="22" t="s">
        <v>9</v>
      </c>
      <c r="F790" s="23"/>
      <c r="G790" s="24"/>
      <c r="H790" s="25" t="s">
        <v>12</v>
      </c>
      <c r="I790" s="23"/>
      <c r="J790" s="24"/>
      <c r="K790" s="25" t="s">
        <v>13</v>
      </c>
    </row>
    <row r="791" spans="1:11">
      <c r="A791" s="19" t="s">
        <v>6</v>
      </c>
      <c r="B791" s="19" t="s">
        <v>6</v>
      </c>
      <c r="C791" s="19" t="s">
        <v>6</v>
      </c>
      <c r="D791" s="19" t="s">
        <v>6</v>
      </c>
      <c r="E791" s="19" t="s">
        <v>6</v>
      </c>
      <c r="F791" s="19" t="s">
        <v>6</v>
      </c>
      <c r="G791" s="20" t="s">
        <v>6</v>
      </c>
      <c r="H791" s="21" t="s">
        <v>6</v>
      </c>
      <c r="I791" s="19" t="s">
        <v>6</v>
      </c>
      <c r="J791" s="20" t="s">
        <v>6</v>
      </c>
      <c r="K791" s="21" t="s">
        <v>6</v>
      </c>
    </row>
    <row r="792" spans="1:11">
      <c r="A792" s="73">
        <v>1</v>
      </c>
      <c r="C792" s="137" t="s">
        <v>218</v>
      </c>
      <c r="E792" s="73">
        <v>1</v>
      </c>
      <c r="F792" s="10"/>
      <c r="G792" s="110"/>
      <c r="H792" s="173"/>
      <c r="I792" s="110"/>
      <c r="J792" s="110"/>
      <c r="K792" s="173"/>
    </row>
    <row r="793" spans="1:11">
      <c r="A793" s="73">
        <v>2</v>
      </c>
      <c r="C793" s="137" t="s">
        <v>269</v>
      </c>
      <c r="E793" s="73">
        <v>2</v>
      </c>
      <c r="F793" s="10"/>
      <c r="G793" s="110"/>
      <c r="H793" s="175">
        <f>195000+462837.5</f>
        <v>657837.5</v>
      </c>
      <c r="I793" s="110"/>
      <c r="J793" s="110"/>
      <c r="K793" s="175">
        <v>661263</v>
      </c>
    </row>
    <row r="794" spans="1:11">
      <c r="A794" s="73">
        <v>3</v>
      </c>
      <c r="C794" s="10" t="s">
        <v>270</v>
      </c>
      <c r="E794" s="73">
        <v>3</v>
      </c>
      <c r="F794" s="10"/>
      <c r="G794" s="110"/>
      <c r="H794" s="175">
        <f>170072.75+441975</f>
        <v>612047.75</v>
      </c>
      <c r="I794" s="110"/>
      <c r="J794" s="110"/>
      <c r="K794" s="175">
        <v>615825</v>
      </c>
    </row>
    <row r="795" spans="1:11">
      <c r="A795" s="73">
        <v>4</v>
      </c>
      <c r="C795" s="10" t="s">
        <v>271</v>
      </c>
      <c r="E795" s="73">
        <v>4</v>
      </c>
      <c r="F795" s="10"/>
      <c r="G795" s="110"/>
      <c r="H795" s="175">
        <f>1152875</f>
        <v>1152875</v>
      </c>
      <c r="I795" s="110"/>
      <c r="J795" s="110"/>
      <c r="K795" s="175">
        <v>1760000</v>
      </c>
    </row>
    <row r="796" spans="1:11">
      <c r="A796" s="73">
        <v>5</v>
      </c>
      <c r="C796" s="9"/>
      <c r="E796" s="73">
        <v>5</v>
      </c>
      <c r="F796" s="10"/>
      <c r="G796" s="110"/>
      <c r="H796" s="175"/>
      <c r="I796" s="110"/>
      <c r="J796" s="110"/>
      <c r="K796" s="175"/>
    </row>
    <row r="797" spans="1:11">
      <c r="A797" s="73">
        <v>6</v>
      </c>
      <c r="C797" s="10"/>
      <c r="E797" s="73">
        <v>6</v>
      </c>
      <c r="F797" s="10"/>
      <c r="G797" s="110"/>
      <c r="H797" s="175"/>
      <c r="I797" s="110"/>
      <c r="J797" s="110"/>
      <c r="K797" s="175"/>
    </row>
    <row r="798" spans="1:11">
      <c r="A798" s="73">
        <v>7</v>
      </c>
      <c r="C798" s="10"/>
      <c r="E798" s="73">
        <v>7</v>
      </c>
      <c r="F798" s="10"/>
      <c r="G798" s="110"/>
      <c r="H798" s="175"/>
      <c r="I798" s="110"/>
      <c r="J798" s="110"/>
      <c r="K798" s="175"/>
    </row>
    <row r="799" spans="1:11">
      <c r="A799" s="73">
        <v>8</v>
      </c>
      <c r="E799" s="73">
        <v>8</v>
      </c>
      <c r="F799" s="10"/>
      <c r="G799" s="110"/>
      <c r="H799" s="175"/>
      <c r="I799" s="110"/>
      <c r="J799" s="110"/>
      <c r="K799" s="175"/>
    </row>
    <row r="800" spans="1:11">
      <c r="A800" s="73">
        <v>9</v>
      </c>
      <c r="E800" s="73">
        <v>9</v>
      </c>
      <c r="F800" s="10"/>
      <c r="G800" s="110"/>
      <c r="H800" s="175"/>
      <c r="I800" s="110"/>
      <c r="J800" s="110"/>
      <c r="K800" s="175"/>
    </row>
    <row r="801" spans="1:11">
      <c r="A801" s="76"/>
      <c r="E801" s="76"/>
      <c r="F801" s="70" t="s">
        <v>6</v>
      </c>
      <c r="G801" s="86" t="s">
        <v>6</v>
      </c>
      <c r="H801" s="174"/>
      <c r="I801" s="86"/>
      <c r="J801" s="86"/>
      <c r="K801" s="174"/>
    </row>
    <row r="802" spans="1:11">
      <c r="A802" s="73">
        <v>10</v>
      </c>
      <c r="C802" s="137" t="s">
        <v>219</v>
      </c>
      <c r="E802" s="73">
        <v>10</v>
      </c>
      <c r="G802" s="107"/>
      <c r="H802" s="175">
        <f>SUM(H792:H800)</f>
        <v>2422760.25</v>
      </c>
      <c r="I802" s="108"/>
      <c r="J802" s="107"/>
      <c r="K802" s="175">
        <f>SUM(K792:K800)</f>
        <v>3037088</v>
      </c>
    </row>
    <row r="803" spans="1:11">
      <c r="A803" s="73"/>
      <c r="E803" s="73"/>
      <c r="F803" s="70" t="s">
        <v>6</v>
      </c>
      <c r="G803" s="86" t="s">
        <v>6</v>
      </c>
      <c r="H803" s="174"/>
      <c r="I803" s="86"/>
      <c r="J803" s="86"/>
      <c r="K803" s="174"/>
    </row>
    <row r="804" spans="1:11">
      <c r="A804" s="73">
        <v>11</v>
      </c>
      <c r="C804" s="10"/>
      <c r="E804" s="73">
        <v>11</v>
      </c>
      <c r="F804" s="10"/>
      <c r="G804" s="110"/>
      <c r="H804" s="175"/>
      <c r="I804" s="110"/>
      <c r="J804" s="110"/>
      <c r="K804" s="175"/>
    </row>
    <row r="805" spans="1:11">
      <c r="A805" s="73">
        <v>12</v>
      </c>
      <c r="C805" s="9" t="s">
        <v>220</v>
      </c>
      <c r="E805" s="73">
        <v>12</v>
      </c>
      <c r="F805" s="10"/>
      <c r="G805" s="110"/>
      <c r="H805" s="173">
        <v>4042228</v>
      </c>
      <c r="I805" s="110"/>
      <c r="J805" s="110"/>
      <c r="K805" s="173">
        <v>347501</v>
      </c>
    </row>
    <row r="806" spans="1:11">
      <c r="A806" s="73">
        <v>13</v>
      </c>
      <c r="C806" s="10" t="s">
        <v>221</v>
      </c>
      <c r="E806" s="73">
        <v>13</v>
      </c>
      <c r="F806" s="10"/>
      <c r="G806" s="110"/>
      <c r="H806" s="173"/>
      <c r="I806" s="110"/>
      <c r="J806" s="110"/>
      <c r="K806" s="173"/>
    </row>
    <row r="807" spans="1:11">
      <c r="A807" s="73">
        <v>14</v>
      </c>
      <c r="C807" s="137" t="s">
        <v>272</v>
      </c>
      <c r="E807" s="73">
        <v>14</v>
      </c>
      <c r="F807" s="10"/>
      <c r="G807" s="110"/>
      <c r="H807" s="175">
        <f>2269129</f>
        <v>2269129</v>
      </c>
      <c r="I807" s="110"/>
      <c r="J807" s="110"/>
      <c r="K807" s="175">
        <f>3000+76037</f>
        <v>79037</v>
      </c>
    </row>
    <row r="808" spans="1:11">
      <c r="A808" s="73">
        <v>15</v>
      </c>
      <c r="E808" s="73">
        <v>15</v>
      </c>
      <c r="F808" s="10"/>
      <c r="G808" s="110"/>
      <c r="H808" s="175"/>
      <c r="I808" s="110"/>
      <c r="J808" s="110"/>
      <c r="K808" s="175"/>
    </row>
    <row r="809" spans="1:11">
      <c r="A809" s="73">
        <v>16</v>
      </c>
      <c r="E809" s="73">
        <v>16</v>
      </c>
      <c r="F809" s="10"/>
      <c r="G809" s="110"/>
      <c r="H809" s="175"/>
      <c r="I809" s="110"/>
      <c r="J809" s="110"/>
      <c r="K809" s="175"/>
    </row>
    <row r="810" spans="1:11">
      <c r="A810" s="73">
        <v>17</v>
      </c>
      <c r="C810" s="74"/>
      <c r="D810" s="75"/>
      <c r="E810" s="73">
        <v>17</v>
      </c>
      <c r="F810" s="10"/>
      <c r="G810" s="110"/>
      <c r="H810" s="175"/>
      <c r="I810" s="110"/>
      <c r="J810" s="110"/>
      <c r="K810" s="175"/>
    </row>
    <row r="811" spans="1:11">
      <c r="A811" s="73">
        <v>18</v>
      </c>
      <c r="C811" s="75"/>
      <c r="D811" s="75"/>
      <c r="E811" s="73">
        <v>18</v>
      </c>
      <c r="F811" s="10"/>
      <c r="G811" s="110"/>
      <c r="H811" s="175"/>
      <c r="I811" s="110"/>
      <c r="J811" s="110"/>
      <c r="K811" s="175"/>
    </row>
    <row r="812" spans="1:11">
      <c r="A812" s="73"/>
      <c r="C812" s="89"/>
      <c r="D812" s="75"/>
      <c r="E812" s="73"/>
      <c r="F812" s="70" t="s">
        <v>6</v>
      </c>
      <c r="G812" s="20" t="s">
        <v>6</v>
      </c>
      <c r="H812" s="174"/>
      <c r="I812" s="70"/>
      <c r="J812" s="20"/>
      <c r="K812" s="174"/>
    </row>
    <row r="813" spans="1:11">
      <c r="A813" s="73">
        <v>19</v>
      </c>
      <c r="C813" s="137" t="s">
        <v>222</v>
      </c>
      <c r="D813" s="75"/>
      <c r="E813" s="73">
        <v>19</v>
      </c>
      <c r="G813" s="108"/>
      <c r="H813" s="160">
        <f>SUM(H804:H811)</f>
        <v>6311357</v>
      </c>
      <c r="I813" s="110"/>
      <c r="J813" s="110"/>
      <c r="K813" s="160">
        <f>SUM(K804:K811)</f>
        <v>426538</v>
      </c>
    </row>
    <row r="814" spans="1:11">
      <c r="A814" s="73"/>
      <c r="C814" s="89"/>
      <c r="D814" s="75"/>
      <c r="E814" s="73"/>
      <c r="F814" s="70" t="s">
        <v>6</v>
      </c>
      <c r="G814" s="20" t="s">
        <v>6</v>
      </c>
      <c r="H814" s="174"/>
      <c r="I814" s="70"/>
      <c r="J814" s="20"/>
      <c r="K814" s="174"/>
    </row>
    <row r="815" spans="1:11">
      <c r="A815" s="73"/>
      <c r="C815" s="75"/>
      <c r="D815" s="75"/>
      <c r="E815" s="73"/>
      <c r="H815" s="201"/>
      <c r="K815" s="165"/>
    </row>
    <row r="816" spans="1:11">
      <c r="A816" s="73">
        <v>20</v>
      </c>
      <c r="C816" s="9" t="s">
        <v>223</v>
      </c>
      <c r="E816" s="73">
        <v>20</v>
      </c>
      <c r="G816" s="107"/>
      <c r="H816" s="160">
        <f>SUM(H802,H813)</f>
        <v>8734117.25</v>
      </c>
      <c r="I816" s="108"/>
      <c r="J816" s="107"/>
      <c r="K816" s="160">
        <f>SUM(K802,K813)</f>
        <v>3463626</v>
      </c>
    </row>
    <row r="817" spans="3:11">
      <c r="C817" s="31" t="s">
        <v>224</v>
      </c>
      <c r="E817" s="35"/>
      <c r="F817" s="70" t="s">
        <v>6</v>
      </c>
      <c r="G817" s="20" t="s">
        <v>6</v>
      </c>
      <c r="H817" s="21"/>
      <c r="I817" s="70"/>
      <c r="J817" s="20"/>
      <c r="K817" s="21"/>
    </row>
    <row r="818" spans="3:11">
      <c r="C818" s="9" t="s">
        <v>38</v>
      </c>
    </row>
    <row r="819" spans="3:11">
      <c r="D819" s="9"/>
      <c r="G819" s="14"/>
      <c r="H819" s="40"/>
      <c r="I819" s="61"/>
      <c r="J819" s="14"/>
      <c r="K819" s="40"/>
    </row>
    <row r="820" spans="3:11">
      <c r="D820" s="9"/>
      <c r="G820" s="14"/>
      <c r="H820" s="40"/>
      <c r="I820" s="61"/>
      <c r="J820" s="14"/>
      <c r="K820" s="40"/>
    </row>
    <row r="821" spans="3:11">
      <c r="D821" s="9"/>
      <c r="G821" s="14"/>
      <c r="H821" s="40"/>
      <c r="I821" s="61"/>
      <c r="J821" s="14"/>
      <c r="K821" s="40"/>
    </row>
    <row r="822" spans="3:11">
      <c r="D822" s="9"/>
      <c r="G822" s="14"/>
      <c r="H822" s="40"/>
      <c r="I822" s="61"/>
      <c r="J822" s="14"/>
      <c r="K822" s="40"/>
    </row>
    <row r="823" spans="3:11">
      <c r="D823" s="9"/>
      <c r="G823" s="14"/>
      <c r="H823" s="40"/>
      <c r="I823" s="61"/>
      <c r="J823" s="14"/>
      <c r="K823" s="40"/>
    </row>
    <row r="824" spans="3:11">
      <c r="D824" s="9"/>
      <c r="G824" s="14"/>
      <c r="H824" s="40"/>
      <c r="I824" s="61"/>
      <c r="J824" s="14"/>
      <c r="K824" s="40"/>
    </row>
    <row r="825" spans="3:11">
      <c r="D825" s="9"/>
      <c r="G825" s="14"/>
      <c r="H825" s="40"/>
      <c r="I825" s="61"/>
      <c r="J825" s="14"/>
      <c r="K825" s="40"/>
    </row>
    <row r="826" spans="3:11">
      <c r="D826" s="9"/>
      <c r="G826" s="14"/>
      <c r="H826" s="40"/>
      <c r="I826" s="61"/>
      <c r="J826" s="14"/>
      <c r="K826" s="40"/>
    </row>
    <row r="827" spans="3:11">
      <c r="D827" s="9"/>
      <c r="G827" s="14"/>
      <c r="H827" s="40"/>
      <c r="I827" s="61"/>
      <c r="J827" s="14"/>
      <c r="K827" s="40"/>
    </row>
    <row r="828" spans="3:11">
      <c r="D828" s="9"/>
      <c r="G828" s="14"/>
      <c r="H828" s="40"/>
      <c r="I828" s="61"/>
      <c r="J828" s="14"/>
      <c r="K828" s="40"/>
    </row>
    <row r="829" spans="3:11">
      <c r="D829" s="9"/>
      <c r="G829" s="14"/>
      <c r="H829" s="40"/>
      <c r="I829" s="61"/>
      <c r="J829" s="14"/>
      <c r="K829" s="40"/>
    </row>
    <row r="830" spans="3:11">
      <c r="D830" s="9"/>
      <c r="G830" s="14"/>
      <c r="H830" s="40"/>
      <c r="I830" s="61"/>
      <c r="J830" s="14"/>
      <c r="K830" s="40"/>
    </row>
    <row r="831" spans="3:11">
      <c r="D831" s="9"/>
      <c r="G831" s="14"/>
      <c r="H831" s="40"/>
      <c r="I831" s="61"/>
      <c r="J831" s="14"/>
      <c r="K831" s="40"/>
    </row>
    <row r="832" spans="3:11">
      <c r="D832" s="9"/>
      <c r="G832" s="14"/>
      <c r="H832" s="40"/>
      <c r="I832" s="61"/>
      <c r="J832" s="14"/>
      <c r="K832" s="40"/>
    </row>
    <row r="833" spans="4:11">
      <c r="D833" s="9"/>
      <c r="G833" s="14"/>
      <c r="H833" s="40"/>
      <c r="I833" s="61"/>
      <c r="J833" s="14"/>
      <c r="K833" s="40"/>
    </row>
    <row r="834" spans="4:11">
      <c r="D834" s="9"/>
      <c r="G834" s="14"/>
      <c r="H834" s="40"/>
      <c r="I834" s="61"/>
      <c r="J834" s="14"/>
      <c r="K834" s="40"/>
    </row>
    <row r="835" spans="4:11">
      <c r="D835" s="9"/>
      <c r="G835" s="14"/>
      <c r="H835" s="40"/>
      <c r="I835" s="61"/>
      <c r="J835" s="14"/>
      <c r="K835" s="40"/>
    </row>
    <row r="836" spans="4:11">
      <c r="D836" s="9"/>
      <c r="G836" s="14"/>
      <c r="H836" s="40"/>
      <c r="I836" s="61"/>
      <c r="J836" s="14"/>
      <c r="K836" s="40"/>
    </row>
    <row r="837" spans="4:11">
      <c r="D837" s="9"/>
      <c r="G837" s="14"/>
      <c r="H837" s="40"/>
      <c r="I837" s="61"/>
      <c r="J837" s="14"/>
      <c r="K837" s="40"/>
    </row>
    <row r="838" spans="4:11">
      <c r="D838" s="9"/>
      <c r="G838" s="14"/>
      <c r="H838" s="40"/>
      <c r="I838" s="61"/>
      <c r="J838" s="14"/>
      <c r="K838" s="40"/>
    </row>
    <row r="839" spans="4:11">
      <c r="D839" s="9"/>
      <c r="G839" s="14"/>
      <c r="H839" s="40"/>
      <c r="I839" s="61"/>
      <c r="J839" s="14"/>
      <c r="K839" s="40"/>
    </row>
    <row r="840" spans="4:11">
      <c r="D840" s="9"/>
      <c r="G840" s="14"/>
      <c r="H840" s="40"/>
      <c r="I840" s="61"/>
      <c r="J840" s="14"/>
      <c r="K840" s="40"/>
    </row>
    <row r="841" spans="4:11">
      <c r="D841" s="9"/>
      <c r="G841" s="14"/>
      <c r="H841" s="40"/>
      <c r="I841" s="61"/>
      <c r="J841" s="14"/>
      <c r="K841" s="40"/>
    </row>
    <row r="842" spans="4:11">
      <c r="D842" s="9"/>
      <c r="G842" s="14"/>
      <c r="H842" s="40"/>
      <c r="I842" s="61"/>
      <c r="J842" s="14"/>
      <c r="K842" s="40"/>
    </row>
    <row r="843" spans="4:11">
      <c r="D843" s="9"/>
      <c r="G843" s="14"/>
      <c r="H843" s="40"/>
      <c r="I843" s="61"/>
      <c r="J843" s="14"/>
      <c r="K843" s="40"/>
    </row>
    <row r="882" spans="4:11">
      <c r="D882" s="23"/>
      <c r="F882" s="35"/>
      <c r="G882" s="14"/>
      <c r="H882" s="40"/>
      <c r="J882" s="14"/>
      <c r="K882" s="40"/>
    </row>
  </sheetData>
  <mergeCells count="28">
    <mergeCell ref="A711:K711"/>
    <mergeCell ref="C745:J745"/>
    <mergeCell ref="A749:K749"/>
    <mergeCell ref="A786:K786"/>
    <mergeCell ref="A489:K489"/>
    <mergeCell ref="A526:K526"/>
    <mergeCell ref="A563:K563"/>
    <mergeCell ref="A600:K600"/>
    <mergeCell ref="A637:K637"/>
    <mergeCell ref="A674:K674"/>
    <mergeCell ref="A450:K450"/>
    <mergeCell ref="C79:J79"/>
    <mergeCell ref="A84:K84"/>
    <mergeCell ref="C121:J121"/>
    <mergeCell ref="A128:K128"/>
    <mergeCell ref="C135:D135"/>
    <mergeCell ref="C139:D139"/>
    <mergeCell ref="A175:K175"/>
    <mergeCell ref="C213:I213"/>
    <mergeCell ref="B227:K227"/>
    <mergeCell ref="C321:J321"/>
    <mergeCell ref="A412:K412"/>
    <mergeCell ref="A41:K41"/>
    <mergeCell ref="A5:K5"/>
    <mergeCell ref="A8:K8"/>
    <mergeCell ref="A9:K9"/>
    <mergeCell ref="A20:C20"/>
    <mergeCell ref="A36:K36"/>
  </mergeCells>
  <printOptions horizontalCentered="1"/>
  <pageMargins left="0.17" right="0.17" top="0.47" bottom="0.53" header="0.5" footer="0.24"/>
  <pageSetup scale="70" fitToHeight="47" orientation="landscape" r:id="rId1"/>
  <headerFooter alignWithMargins="0"/>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85" transitionEvaluation="1">
    <tabColor theme="3" tint="0.39997558519241921"/>
  </sheetPr>
  <dimension ref="A2:IT881"/>
  <sheetViews>
    <sheetView showGridLines="0" view="pageBreakPreview" topLeftCell="B1" zoomScaleNormal="75" zoomScaleSheetLayoutView="100" workbookViewId="0">
      <selection activeCell="Q1" sqref="Q1"/>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7" style="3" customWidth="1"/>
    <col min="12" max="12" width="10.625" style="137" customWidth="1"/>
    <col min="13" max="256" width="9.625" style="137"/>
    <col min="257" max="257" width="4.625" style="137" customWidth="1"/>
    <col min="258" max="258" width="1.875" style="137" customWidth="1"/>
    <col min="259" max="259" width="30.625" style="137" customWidth="1"/>
    <col min="260" max="260" width="28.625" style="137" customWidth="1"/>
    <col min="261" max="261" width="8.125" style="137" customWidth="1"/>
    <col min="262" max="262" width="7.5" style="137" customWidth="1"/>
    <col min="263" max="264" width="14.875" style="137" customWidth="1"/>
    <col min="265" max="265" width="6.625" style="137" customWidth="1"/>
    <col min="266" max="266" width="13.25" style="137" customWidth="1"/>
    <col min="267" max="267" width="17" style="137" customWidth="1"/>
    <col min="268" max="512" width="9.625" style="137"/>
    <col min="513" max="513" width="4.625" style="137" customWidth="1"/>
    <col min="514" max="514" width="1.875" style="137" customWidth="1"/>
    <col min="515" max="515" width="30.625" style="137" customWidth="1"/>
    <col min="516" max="516" width="28.625" style="137" customWidth="1"/>
    <col min="517" max="517" width="8.125" style="137" customWidth="1"/>
    <col min="518" max="518" width="7.5" style="137" customWidth="1"/>
    <col min="519" max="520" width="14.875" style="137" customWidth="1"/>
    <col min="521" max="521" width="6.625" style="137" customWidth="1"/>
    <col min="522" max="522" width="13.25" style="137" customWidth="1"/>
    <col min="523" max="523" width="17" style="137" customWidth="1"/>
    <col min="524" max="768" width="9.625" style="137"/>
    <col min="769" max="769" width="4.625" style="137" customWidth="1"/>
    <col min="770" max="770" width="1.875" style="137" customWidth="1"/>
    <col min="771" max="771" width="30.625" style="137" customWidth="1"/>
    <col min="772" max="772" width="28.625" style="137" customWidth="1"/>
    <col min="773" max="773" width="8.125" style="137" customWidth="1"/>
    <col min="774" max="774" width="7.5" style="137" customWidth="1"/>
    <col min="775" max="776" width="14.875" style="137" customWidth="1"/>
    <col min="777" max="777" width="6.625" style="137" customWidth="1"/>
    <col min="778" max="778" width="13.25" style="137" customWidth="1"/>
    <col min="779" max="779" width="17" style="137" customWidth="1"/>
    <col min="780" max="1024" width="9.625" style="137"/>
    <col min="1025" max="1025" width="4.625" style="137" customWidth="1"/>
    <col min="1026" max="1026" width="1.875" style="137" customWidth="1"/>
    <col min="1027" max="1027" width="30.625" style="137" customWidth="1"/>
    <col min="1028" max="1028" width="28.625" style="137" customWidth="1"/>
    <col min="1029" max="1029" width="8.125" style="137" customWidth="1"/>
    <col min="1030" max="1030" width="7.5" style="137" customWidth="1"/>
    <col min="1031" max="1032" width="14.875" style="137" customWidth="1"/>
    <col min="1033" max="1033" width="6.625" style="137" customWidth="1"/>
    <col min="1034" max="1034" width="13.25" style="137" customWidth="1"/>
    <col min="1035" max="1035" width="17" style="137" customWidth="1"/>
    <col min="1036" max="1280" width="9.625" style="137"/>
    <col min="1281" max="1281" width="4.625" style="137" customWidth="1"/>
    <col min="1282" max="1282" width="1.875" style="137" customWidth="1"/>
    <col min="1283" max="1283" width="30.625" style="137" customWidth="1"/>
    <col min="1284" max="1284" width="28.625" style="137" customWidth="1"/>
    <col min="1285" max="1285" width="8.125" style="137" customWidth="1"/>
    <col min="1286" max="1286" width="7.5" style="137" customWidth="1"/>
    <col min="1287" max="1288" width="14.875" style="137" customWidth="1"/>
    <col min="1289" max="1289" width="6.625" style="137" customWidth="1"/>
    <col min="1290" max="1290" width="13.25" style="137" customWidth="1"/>
    <col min="1291" max="1291" width="17" style="137" customWidth="1"/>
    <col min="1292" max="1536" width="9.625" style="137"/>
    <col min="1537" max="1537" width="4.625" style="137" customWidth="1"/>
    <col min="1538" max="1538" width="1.875" style="137" customWidth="1"/>
    <col min="1539" max="1539" width="30.625" style="137" customWidth="1"/>
    <col min="1540" max="1540" width="28.625" style="137" customWidth="1"/>
    <col min="1541" max="1541" width="8.125" style="137" customWidth="1"/>
    <col min="1542" max="1542" width="7.5" style="137" customWidth="1"/>
    <col min="1543" max="1544" width="14.875" style="137" customWidth="1"/>
    <col min="1545" max="1545" width="6.625" style="137" customWidth="1"/>
    <col min="1546" max="1546" width="13.25" style="137" customWidth="1"/>
    <col min="1547" max="1547" width="17" style="137" customWidth="1"/>
    <col min="1548" max="1792" width="9.625" style="137"/>
    <col min="1793" max="1793" width="4.625" style="137" customWidth="1"/>
    <col min="1794" max="1794" width="1.875" style="137" customWidth="1"/>
    <col min="1795" max="1795" width="30.625" style="137" customWidth="1"/>
    <col min="1796" max="1796" width="28.625" style="137" customWidth="1"/>
    <col min="1797" max="1797" width="8.125" style="137" customWidth="1"/>
    <col min="1798" max="1798" width="7.5" style="137" customWidth="1"/>
    <col min="1799" max="1800" width="14.875" style="137" customWidth="1"/>
    <col min="1801" max="1801" width="6.625" style="137" customWidth="1"/>
    <col min="1802" max="1802" width="13.25" style="137" customWidth="1"/>
    <col min="1803" max="1803" width="17" style="137" customWidth="1"/>
    <col min="1804" max="2048" width="9.625" style="137"/>
    <col min="2049" max="2049" width="4.625" style="137" customWidth="1"/>
    <col min="2050" max="2050" width="1.875" style="137" customWidth="1"/>
    <col min="2051" max="2051" width="30.625" style="137" customWidth="1"/>
    <col min="2052" max="2052" width="28.625" style="137" customWidth="1"/>
    <col min="2053" max="2053" width="8.125" style="137" customWidth="1"/>
    <col min="2054" max="2054" width="7.5" style="137" customWidth="1"/>
    <col min="2055" max="2056" width="14.875" style="137" customWidth="1"/>
    <col min="2057" max="2057" width="6.625" style="137" customWidth="1"/>
    <col min="2058" max="2058" width="13.25" style="137" customWidth="1"/>
    <col min="2059" max="2059" width="17" style="137" customWidth="1"/>
    <col min="2060" max="2304" width="9.625" style="137"/>
    <col min="2305" max="2305" width="4.625" style="137" customWidth="1"/>
    <col min="2306" max="2306" width="1.875" style="137" customWidth="1"/>
    <col min="2307" max="2307" width="30.625" style="137" customWidth="1"/>
    <col min="2308" max="2308" width="28.625" style="137" customWidth="1"/>
    <col min="2309" max="2309" width="8.125" style="137" customWidth="1"/>
    <col min="2310" max="2310" width="7.5" style="137" customWidth="1"/>
    <col min="2311" max="2312" width="14.875" style="137" customWidth="1"/>
    <col min="2313" max="2313" width="6.625" style="137" customWidth="1"/>
    <col min="2314" max="2314" width="13.25" style="137" customWidth="1"/>
    <col min="2315" max="2315" width="17" style="137" customWidth="1"/>
    <col min="2316" max="2560" width="9.625" style="137"/>
    <col min="2561" max="2561" width="4.625" style="137" customWidth="1"/>
    <col min="2562" max="2562" width="1.875" style="137" customWidth="1"/>
    <col min="2563" max="2563" width="30.625" style="137" customWidth="1"/>
    <col min="2564" max="2564" width="28.625" style="137" customWidth="1"/>
    <col min="2565" max="2565" width="8.125" style="137" customWidth="1"/>
    <col min="2566" max="2566" width="7.5" style="137" customWidth="1"/>
    <col min="2567" max="2568" width="14.875" style="137" customWidth="1"/>
    <col min="2569" max="2569" width="6.625" style="137" customWidth="1"/>
    <col min="2570" max="2570" width="13.25" style="137" customWidth="1"/>
    <col min="2571" max="2571" width="17" style="137" customWidth="1"/>
    <col min="2572" max="2816" width="9.625" style="137"/>
    <col min="2817" max="2817" width="4.625" style="137" customWidth="1"/>
    <col min="2818" max="2818" width="1.875" style="137" customWidth="1"/>
    <col min="2819" max="2819" width="30.625" style="137" customWidth="1"/>
    <col min="2820" max="2820" width="28.625" style="137" customWidth="1"/>
    <col min="2821" max="2821" width="8.125" style="137" customWidth="1"/>
    <col min="2822" max="2822" width="7.5" style="137" customWidth="1"/>
    <col min="2823" max="2824" width="14.875" style="137" customWidth="1"/>
    <col min="2825" max="2825" width="6.625" style="137" customWidth="1"/>
    <col min="2826" max="2826" width="13.25" style="137" customWidth="1"/>
    <col min="2827" max="2827" width="17" style="137" customWidth="1"/>
    <col min="2828" max="3072" width="9.625" style="137"/>
    <col min="3073" max="3073" width="4.625" style="137" customWidth="1"/>
    <col min="3074" max="3074" width="1.875" style="137" customWidth="1"/>
    <col min="3075" max="3075" width="30.625" style="137" customWidth="1"/>
    <col min="3076" max="3076" width="28.625" style="137" customWidth="1"/>
    <col min="3077" max="3077" width="8.125" style="137" customWidth="1"/>
    <col min="3078" max="3078" width="7.5" style="137" customWidth="1"/>
    <col min="3079" max="3080" width="14.875" style="137" customWidth="1"/>
    <col min="3081" max="3081" width="6.625" style="137" customWidth="1"/>
    <col min="3082" max="3082" width="13.25" style="137" customWidth="1"/>
    <col min="3083" max="3083" width="17" style="137" customWidth="1"/>
    <col min="3084" max="3328" width="9.625" style="137"/>
    <col min="3329" max="3329" width="4.625" style="137" customWidth="1"/>
    <col min="3330" max="3330" width="1.875" style="137" customWidth="1"/>
    <col min="3331" max="3331" width="30.625" style="137" customWidth="1"/>
    <col min="3332" max="3332" width="28.625" style="137" customWidth="1"/>
    <col min="3333" max="3333" width="8.125" style="137" customWidth="1"/>
    <col min="3334" max="3334" width="7.5" style="137" customWidth="1"/>
    <col min="3335" max="3336" width="14.875" style="137" customWidth="1"/>
    <col min="3337" max="3337" width="6.625" style="137" customWidth="1"/>
    <col min="3338" max="3338" width="13.25" style="137" customWidth="1"/>
    <col min="3339" max="3339" width="17" style="137" customWidth="1"/>
    <col min="3340" max="3584" width="9.625" style="137"/>
    <col min="3585" max="3585" width="4.625" style="137" customWidth="1"/>
    <col min="3586" max="3586" width="1.875" style="137" customWidth="1"/>
    <col min="3587" max="3587" width="30.625" style="137" customWidth="1"/>
    <col min="3588" max="3588" width="28.625" style="137" customWidth="1"/>
    <col min="3589" max="3589" width="8.125" style="137" customWidth="1"/>
    <col min="3590" max="3590" width="7.5" style="137" customWidth="1"/>
    <col min="3591" max="3592" width="14.875" style="137" customWidth="1"/>
    <col min="3593" max="3593" width="6.625" style="137" customWidth="1"/>
    <col min="3594" max="3594" width="13.25" style="137" customWidth="1"/>
    <col min="3595" max="3595" width="17" style="137" customWidth="1"/>
    <col min="3596" max="3840" width="9.625" style="137"/>
    <col min="3841" max="3841" width="4.625" style="137" customWidth="1"/>
    <col min="3842" max="3842" width="1.875" style="137" customWidth="1"/>
    <col min="3843" max="3843" width="30.625" style="137" customWidth="1"/>
    <col min="3844" max="3844" width="28.625" style="137" customWidth="1"/>
    <col min="3845" max="3845" width="8.125" style="137" customWidth="1"/>
    <col min="3846" max="3846" width="7.5" style="137" customWidth="1"/>
    <col min="3847" max="3848" width="14.875" style="137" customWidth="1"/>
    <col min="3849" max="3849" width="6.625" style="137" customWidth="1"/>
    <col min="3850" max="3850" width="13.25" style="137" customWidth="1"/>
    <col min="3851" max="3851" width="17" style="137" customWidth="1"/>
    <col min="3852" max="4096" width="9.625" style="137"/>
    <col min="4097" max="4097" width="4.625" style="137" customWidth="1"/>
    <col min="4098" max="4098" width="1.875" style="137" customWidth="1"/>
    <col min="4099" max="4099" width="30.625" style="137" customWidth="1"/>
    <col min="4100" max="4100" width="28.625" style="137" customWidth="1"/>
    <col min="4101" max="4101" width="8.125" style="137" customWidth="1"/>
    <col min="4102" max="4102" width="7.5" style="137" customWidth="1"/>
    <col min="4103" max="4104" width="14.875" style="137" customWidth="1"/>
    <col min="4105" max="4105" width="6.625" style="137" customWidth="1"/>
    <col min="4106" max="4106" width="13.25" style="137" customWidth="1"/>
    <col min="4107" max="4107" width="17" style="137" customWidth="1"/>
    <col min="4108" max="4352" width="9.625" style="137"/>
    <col min="4353" max="4353" width="4.625" style="137" customWidth="1"/>
    <col min="4354" max="4354" width="1.875" style="137" customWidth="1"/>
    <col min="4355" max="4355" width="30.625" style="137" customWidth="1"/>
    <col min="4356" max="4356" width="28.625" style="137" customWidth="1"/>
    <col min="4357" max="4357" width="8.125" style="137" customWidth="1"/>
    <col min="4358" max="4358" width="7.5" style="137" customWidth="1"/>
    <col min="4359" max="4360" width="14.875" style="137" customWidth="1"/>
    <col min="4361" max="4361" width="6.625" style="137" customWidth="1"/>
    <col min="4362" max="4362" width="13.25" style="137" customWidth="1"/>
    <col min="4363" max="4363" width="17" style="137" customWidth="1"/>
    <col min="4364" max="4608" width="9.625" style="137"/>
    <col min="4609" max="4609" width="4.625" style="137" customWidth="1"/>
    <col min="4610" max="4610" width="1.875" style="137" customWidth="1"/>
    <col min="4611" max="4611" width="30.625" style="137" customWidth="1"/>
    <col min="4612" max="4612" width="28.625" style="137" customWidth="1"/>
    <col min="4613" max="4613" width="8.125" style="137" customWidth="1"/>
    <col min="4614" max="4614" width="7.5" style="137" customWidth="1"/>
    <col min="4615" max="4616" width="14.875" style="137" customWidth="1"/>
    <col min="4617" max="4617" width="6.625" style="137" customWidth="1"/>
    <col min="4618" max="4618" width="13.25" style="137" customWidth="1"/>
    <col min="4619" max="4619" width="17" style="137" customWidth="1"/>
    <col min="4620" max="4864" width="9.625" style="137"/>
    <col min="4865" max="4865" width="4.625" style="137" customWidth="1"/>
    <col min="4866" max="4866" width="1.875" style="137" customWidth="1"/>
    <col min="4867" max="4867" width="30.625" style="137" customWidth="1"/>
    <col min="4868" max="4868" width="28.625" style="137" customWidth="1"/>
    <col min="4869" max="4869" width="8.125" style="137" customWidth="1"/>
    <col min="4870" max="4870" width="7.5" style="137" customWidth="1"/>
    <col min="4871" max="4872" width="14.875" style="137" customWidth="1"/>
    <col min="4873" max="4873" width="6.625" style="137" customWidth="1"/>
    <col min="4874" max="4874" width="13.25" style="137" customWidth="1"/>
    <col min="4875" max="4875" width="17" style="137" customWidth="1"/>
    <col min="4876" max="5120" width="9.625" style="137"/>
    <col min="5121" max="5121" width="4.625" style="137" customWidth="1"/>
    <col min="5122" max="5122" width="1.875" style="137" customWidth="1"/>
    <col min="5123" max="5123" width="30.625" style="137" customWidth="1"/>
    <col min="5124" max="5124" width="28.625" style="137" customWidth="1"/>
    <col min="5125" max="5125" width="8.125" style="137" customWidth="1"/>
    <col min="5126" max="5126" width="7.5" style="137" customWidth="1"/>
    <col min="5127" max="5128" width="14.875" style="137" customWidth="1"/>
    <col min="5129" max="5129" width="6.625" style="137" customWidth="1"/>
    <col min="5130" max="5130" width="13.25" style="137" customWidth="1"/>
    <col min="5131" max="5131" width="17" style="137" customWidth="1"/>
    <col min="5132" max="5376" width="9.625" style="137"/>
    <col min="5377" max="5377" width="4.625" style="137" customWidth="1"/>
    <col min="5378" max="5378" width="1.875" style="137" customWidth="1"/>
    <col min="5379" max="5379" width="30.625" style="137" customWidth="1"/>
    <col min="5380" max="5380" width="28.625" style="137" customWidth="1"/>
    <col min="5381" max="5381" width="8.125" style="137" customWidth="1"/>
    <col min="5382" max="5382" width="7.5" style="137" customWidth="1"/>
    <col min="5383" max="5384" width="14.875" style="137" customWidth="1"/>
    <col min="5385" max="5385" width="6.625" style="137" customWidth="1"/>
    <col min="5386" max="5386" width="13.25" style="137" customWidth="1"/>
    <col min="5387" max="5387" width="17" style="137" customWidth="1"/>
    <col min="5388" max="5632" width="9.625" style="137"/>
    <col min="5633" max="5633" width="4.625" style="137" customWidth="1"/>
    <col min="5634" max="5634" width="1.875" style="137" customWidth="1"/>
    <col min="5635" max="5635" width="30.625" style="137" customWidth="1"/>
    <col min="5636" max="5636" width="28.625" style="137" customWidth="1"/>
    <col min="5637" max="5637" width="8.125" style="137" customWidth="1"/>
    <col min="5638" max="5638" width="7.5" style="137" customWidth="1"/>
    <col min="5639" max="5640" width="14.875" style="137" customWidth="1"/>
    <col min="5641" max="5641" width="6.625" style="137" customWidth="1"/>
    <col min="5642" max="5642" width="13.25" style="137" customWidth="1"/>
    <col min="5643" max="5643" width="17" style="137" customWidth="1"/>
    <col min="5644" max="5888" width="9.625" style="137"/>
    <col min="5889" max="5889" width="4.625" style="137" customWidth="1"/>
    <col min="5890" max="5890" width="1.875" style="137" customWidth="1"/>
    <col min="5891" max="5891" width="30.625" style="137" customWidth="1"/>
    <col min="5892" max="5892" width="28.625" style="137" customWidth="1"/>
    <col min="5893" max="5893" width="8.125" style="137" customWidth="1"/>
    <col min="5894" max="5894" width="7.5" style="137" customWidth="1"/>
    <col min="5895" max="5896" width="14.875" style="137" customWidth="1"/>
    <col min="5897" max="5897" width="6.625" style="137" customWidth="1"/>
    <col min="5898" max="5898" width="13.25" style="137" customWidth="1"/>
    <col min="5899" max="5899" width="17" style="137" customWidth="1"/>
    <col min="5900" max="6144" width="9.625" style="137"/>
    <col min="6145" max="6145" width="4.625" style="137" customWidth="1"/>
    <col min="6146" max="6146" width="1.875" style="137" customWidth="1"/>
    <col min="6147" max="6147" width="30.625" style="137" customWidth="1"/>
    <col min="6148" max="6148" width="28.625" style="137" customWidth="1"/>
    <col min="6149" max="6149" width="8.125" style="137" customWidth="1"/>
    <col min="6150" max="6150" width="7.5" style="137" customWidth="1"/>
    <col min="6151" max="6152" width="14.875" style="137" customWidth="1"/>
    <col min="6153" max="6153" width="6.625" style="137" customWidth="1"/>
    <col min="6154" max="6154" width="13.25" style="137" customWidth="1"/>
    <col min="6155" max="6155" width="17" style="137" customWidth="1"/>
    <col min="6156" max="6400" width="9.625" style="137"/>
    <col min="6401" max="6401" width="4.625" style="137" customWidth="1"/>
    <col min="6402" max="6402" width="1.875" style="137" customWidth="1"/>
    <col min="6403" max="6403" width="30.625" style="137" customWidth="1"/>
    <col min="6404" max="6404" width="28.625" style="137" customWidth="1"/>
    <col min="6405" max="6405" width="8.125" style="137" customWidth="1"/>
    <col min="6406" max="6406" width="7.5" style="137" customWidth="1"/>
    <col min="6407" max="6408" width="14.875" style="137" customWidth="1"/>
    <col min="6409" max="6409" width="6.625" style="137" customWidth="1"/>
    <col min="6410" max="6410" width="13.25" style="137" customWidth="1"/>
    <col min="6411" max="6411" width="17" style="137" customWidth="1"/>
    <col min="6412" max="6656" width="9.625" style="137"/>
    <col min="6657" max="6657" width="4.625" style="137" customWidth="1"/>
    <col min="6658" max="6658" width="1.875" style="137" customWidth="1"/>
    <col min="6659" max="6659" width="30.625" style="137" customWidth="1"/>
    <col min="6660" max="6660" width="28.625" style="137" customWidth="1"/>
    <col min="6661" max="6661" width="8.125" style="137" customWidth="1"/>
    <col min="6662" max="6662" width="7.5" style="137" customWidth="1"/>
    <col min="6663" max="6664" width="14.875" style="137" customWidth="1"/>
    <col min="6665" max="6665" width="6.625" style="137" customWidth="1"/>
    <col min="6666" max="6666" width="13.25" style="137" customWidth="1"/>
    <col min="6667" max="6667" width="17" style="137" customWidth="1"/>
    <col min="6668" max="6912" width="9.625" style="137"/>
    <col min="6913" max="6913" width="4.625" style="137" customWidth="1"/>
    <col min="6914" max="6914" width="1.875" style="137" customWidth="1"/>
    <col min="6915" max="6915" width="30.625" style="137" customWidth="1"/>
    <col min="6916" max="6916" width="28.625" style="137" customWidth="1"/>
    <col min="6917" max="6917" width="8.125" style="137" customWidth="1"/>
    <col min="6918" max="6918" width="7.5" style="137" customWidth="1"/>
    <col min="6919" max="6920" width="14.875" style="137" customWidth="1"/>
    <col min="6921" max="6921" width="6.625" style="137" customWidth="1"/>
    <col min="6922" max="6922" width="13.25" style="137" customWidth="1"/>
    <col min="6923" max="6923" width="17" style="137" customWidth="1"/>
    <col min="6924" max="7168" width="9.625" style="137"/>
    <col min="7169" max="7169" width="4.625" style="137" customWidth="1"/>
    <col min="7170" max="7170" width="1.875" style="137" customWidth="1"/>
    <col min="7171" max="7171" width="30.625" style="137" customWidth="1"/>
    <col min="7172" max="7172" width="28.625" style="137" customWidth="1"/>
    <col min="7173" max="7173" width="8.125" style="137" customWidth="1"/>
    <col min="7174" max="7174" width="7.5" style="137" customWidth="1"/>
    <col min="7175" max="7176" width="14.875" style="137" customWidth="1"/>
    <col min="7177" max="7177" width="6.625" style="137" customWidth="1"/>
    <col min="7178" max="7178" width="13.25" style="137" customWidth="1"/>
    <col min="7179" max="7179" width="17" style="137" customWidth="1"/>
    <col min="7180" max="7424" width="9.625" style="137"/>
    <col min="7425" max="7425" width="4.625" style="137" customWidth="1"/>
    <col min="7426" max="7426" width="1.875" style="137" customWidth="1"/>
    <col min="7427" max="7427" width="30.625" style="137" customWidth="1"/>
    <col min="7428" max="7428" width="28.625" style="137" customWidth="1"/>
    <col min="7429" max="7429" width="8.125" style="137" customWidth="1"/>
    <col min="7430" max="7430" width="7.5" style="137" customWidth="1"/>
    <col min="7431" max="7432" width="14.875" style="137" customWidth="1"/>
    <col min="7433" max="7433" width="6.625" style="137" customWidth="1"/>
    <col min="7434" max="7434" width="13.25" style="137" customWidth="1"/>
    <col min="7435" max="7435" width="17" style="137" customWidth="1"/>
    <col min="7436" max="7680" width="9.625" style="137"/>
    <col min="7681" max="7681" width="4.625" style="137" customWidth="1"/>
    <col min="7682" max="7682" width="1.875" style="137" customWidth="1"/>
    <col min="7683" max="7683" width="30.625" style="137" customWidth="1"/>
    <col min="7684" max="7684" width="28.625" style="137" customWidth="1"/>
    <col min="7685" max="7685" width="8.125" style="137" customWidth="1"/>
    <col min="7686" max="7686" width="7.5" style="137" customWidth="1"/>
    <col min="7687" max="7688" width="14.875" style="137" customWidth="1"/>
    <col min="7689" max="7689" width="6.625" style="137" customWidth="1"/>
    <col min="7690" max="7690" width="13.25" style="137" customWidth="1"/>
    <col min="7691" max="7691" width="17" style="137" customWidth="1"/>
    <col min="7692" max="7936" width="9.625" style="137"/>
    <col min="7937" max="7937" width="4.625" style="137" customWidth="1"/>
    <col min="7938" max="7938" width="1.875" style="137" customWidth="1"/>
    <col min="7939" max="7939" width="30.625" style="137" customWidth="1"/>
    <col min="7940" max="7940" width="28.625" style="137" customWidth="1"/>
    <col min="7941" max="7941" width="8.125" style="137" customWidth="1"/>
    <col min="7942" max="7942" width="7.5" style="137" customWidth="1"/>
    <col min="7943" max="7944" width="14.875" style="137" customWidth="1"/>
    <col min="7945" max="7945" width="6.625" style="137" customWidth="1"/>
    <col min="7946" max="7946" width="13.25" style="137" customWidth="1"/>
    <col min="7947" max="7947" width="17" style="137" customWidth="1"/>
    <col min="7948" max="8192" width="9.625" style="137"/>
    <col min="8193" max="8193" width="4.625" style="137" customWidth="1"/>
    <col min="8194" max="8194" width="1.875" style="137" customWidth="1"/>
    <col min="8195" max="8195" width="30.625" style="137" customWidth="1"/>
    <col min="8196" max="8196" width="28.625" style="137" customWidth="1"/>
    <col min="8197" max="8197" width="8.125" style="137" customWidth="1"/>
    <col min="8198" max="8198" width="7.5" style="137" customWidth="1"/>
    <col min="8199" max="8200" width="14.875" style="137" customWidth="1"/>
    <col min="8201" max="8201" width="6.625" style="137" customWidth="1"/>
    <col min="8202" max="8202" width="13.25" style="137" customWidth="1"/>
    <col min="8203" max="8203" width="17" style="137" customWidth="1"/>
    <col min="8204" max="8448" width="9.625" style="137"/>
    <col min="8449" max="8449" width="4.625" style="137" customWidth="1"/>
    <col min="8450" max="8450" width="1.875" style="137" customWidth="1"/>
    <col min="8451" max="8451" width="30.625" style="137" customWidth="1"/>
    <col min="8452" max="8452" width="28.625" style="137" customWidth="1"/>
    <col min="8453" max="8453" width="8.125" style="137" customWidth="1"/>
    <col min="8454" max="8454" width="7.5" style="137" customWidth="1"/>
    <col min="8455" max="8456" width="14.875" style="137" customWidth="1"/>
    <col min="8457" max="8457" width="6.625" style="137" customWidth="1"/>
    <col min="8458" max="8458" width="13.25" style="137" customWidth="1"/>
    <col min="8459" max="8459" width="17" style="137" customWidth="1"/>
    <col min="8460" max="8704" width="9.625" style="137"/>
    <col min="8705" max="8705" width="4.625" style="137" customWidth="1"/>
    <col min="8706" max="8706" width="1.875" style="137" customWidth="1"/>
    <col min="8707" max="8707" width="30.625" style="137" customWidth="1"/>
    <col min="8708" max="8708" width="28.625" style="137" customWidth="1"/>
    <col min="8709" max="8709" width="8.125" style="137" customWidth="1"/>
    <col min="8710" max="8710" width="7.5" style="137" customWidth="1"/>
    <col min="8711" max="8712" width="14.875" style="137" customWidth="1"/>
    <col min="8713" max="8713" width="6.625" style="137" customWidth="1"/>
    <col min="8714" max="8714" width="13.25" style="137" customWidth="1"/>
    <col min="8715" max="8715" width="17" style="137" customWidth="1"/>
    <col min="8716" max="8960" width="9.625" style="137"/>
    <col min="8961" max="8961" width="4.625" style="137" customWidth="1"/>
    <col min="8962" max="8962" width="1.875" style="137" customWidth="1"/>
    <col min="8963" max="8963" width="30.625" style="137" customWidth="1"/>
    <col min="8964" max="8964" width="28.625" style="137" customWidth="1"/>
    <col min="8965" max="8965" width="8.125" style="137" customWidth="1"/>
    <col min="8966" max="8966" width="7.5" style="137" customWidth="1"/>
    <col min="8967" max="8968" width="14.875" style="137" customWidth="1"/>
    <col min="8969" max="8969" width="6.625" style="137" customWidth="1"/>
    <col min="8970" max="8970" width="13.25" style="137" customWidth="1"/>
    <col min="8971" max="8971" width="17" style="137" customWidth="1"/>
    <col min="8972" max="9216" width="9.625" style="137"/>
    <col min="9217" max="9217" width="4.625" style="137" customWidth="1"/>
    <col min="9218" max="9218" width="1.875" style="137" customWidth="1"/>
    <col min="9219" max="9219" width="30.625" style="137" customWidth="1"/>
    <col min="9220" max="9220" width="28.625" style="137" customWidth="1"/>
    <col min="9221" max="9221" width="8.125" style="137" customWidth="1"/>
    <col min="9222" max="9222" width="7.5" style="137" customWidth="1"/>
    <col min="9223" max="9224" width="14.875" style="137" customWidth="1"/>
    <col min="9225" max="9225" width="6.625" style="137" customWidth="1"/>
    <col min="9226" max="9226" width="13.25" style="137" customWidth="1"/>
    <col min="9227" max="9227" width="17" style="137" customWidth="1"/>
    <col min="9228" max="9472" width="9.625" style="137"/>
    <col min="9473" max="9473" width="4.625" style="137" customWidth="1"/>
    <col min="9474" max="9474" width="1.875" style="137" customWidth="1"/>
    <col min="9475" max="9475" width="30.625" style="137" customWidth="1"/>
    <col min="9476" max="9476" width="28.625" style="137" customWidth="1"/>
    <col min="9477" max="9477" width="8.125" style="137" customWidth="1"/>
    <col min="9478" max="9478" width="7.5" style="137" customWidth="1"/>
    <col min="9479" max="9480" width="14.875" style="137" customWidth="1"/>
    <col min="9481" max="9481" width="6.625" style="137" customWidth="1"/>
    <col min="9482" max="9482" width="13.25" style="137" customWidth="1"/>
    <col min="9483" max="9483" width="17" style="137" customWidth="1"/>
    <col min="9484" max="9728" width="9.625" style="137"/>
    <col min="9729" max="9729" width="4.625" style="137" customWidth="1"/>
    <col min="9730" max="9730" width="1.875" style="137" customWidth="1"/>
    <col min="9731" max="9731" width="30.625" style="137" customWidth="1"/>
    <col min="9732" max="9732" width="28.625" style="137" customWidth="1"/>
    <col min="9733" max="9733" width="8.125" style="137" customWidth="1"/>
    <col min="9734" max="9734" width="7.5" style="137" customWidth="1"/>
    <col min="9735" max="9736" width="14.875" style="137" customWidth="1"/>
    <col min="9737" max="9737" width="6.625" style="137" customWidth="1"/>
    <col min="9738" max="9738" width="13.25" style="137" customWidth="1"/>
    <col min="9739" max="9739" width="17" style="137" customWidth="1"/>
    <col min="9740" max="9984" width="9.625" style="137"/>
    <col min="9985" max="9985" width="4.625" style="137" customWidth="1"/>
    <col min="9986" max="9986" width="1.875" style="137" customWidth="1"/>
    <col min="9987" max="9987" width="30.625" style="137" customWidth="1"/>
    <col min="9988" max="9988" width="28.625" style="137" customWidth="1"/>
    <col min="9989" max="9989" width="8.125" style="137" customWidth="1"/>
    <col min="9990" max="9990" width="7.5" style="137" customWidth="1"/>
    <col min="9991" max="9992" width="14.875" style="137" customWidth="1"/>
    <col min="9993" max="9993" width="6.625" style="137" customWidth="1"/>
    <col min="9994" max="9994" width="13.25" style="137" customWidth="1"/>
    <col min="9995" max="9995" width="17" style="137" customWidth="1"/>
    <col min="9996" max="10240" width="9.625" style="137"/>
    <col min="10241" max="10241" width="4.625" style="137" customWidth="1"/>
    <col min="10242" max="10242" width="1.875" style="137" customWidth="1"/>
    <col min="10243" max="10243" width="30.625" style="137" customWidth="1"/>
    <col min="10244" max="10244" width="28.625" style="137" customWidth="1"/>
    <col min="10245" max="10245" width="8.125" style="137" customWidth="1"/>
    <col min="10246" max="10246" width="7.5" style="137" customWidth="1"/>
    <col min="10247" max="10248" width="14.875" style="137" customWidth="1"/>
    <col min="10249" max="10249" width="6.625" style="137" customWidth="1"/>
    <col min="10250" max="10250" width="13.25" style="137" customWidth="1"/>
    <col min="10251" max="10251" width="17" style="137" customWidth="1"/>
    <col min="10252" max="10496" width="9.625" style="137"/>
    <col min="10497" max="10497" width="4.625" style="137" customWidth="1"/>
    <col min="10498" max="10498" width="1.875" style="137" customWidth="1"/>
    <col min="10499" max="10499" width="30.625" style="137" customWidth="1"/>
    <col min="10500" max="10500" width="28.625" style="137" customWidth="1"/>
    <col min="10501" max="10501" width="8.125" style="137" customWidth="1"/>
    <col min="10502" max="10502" width="7.5" style="137" customWidth="1"/>
    <col min="10503" max="10504" width="14.875" style="137" customWidth="1"/>
    <col min="10505" max="10505" width="6.625" style="137" customWidth="1"/>
    <col min="10506" max="10506" width="13.25" style="137" customWidth="1"/>
    <col min="10507" max="10507" width="17" style="137" customWidth="1"/>
    <col min="10508" max="10752" width="9.625" style="137"/>
    <col min="10753" max="10753" width="4.625" style="137" customWidth="1"/>
    <col min="10754" max="10754" width="1.875" style="137" customWidth="1"/>
    <col min="10755" max="10755" width="30.625" style="137" customWidth="1"/>
    <col min="10756" max="10756" width="28.625" style="137" customWidth="1"/>
    <col min="10757" max="10757" width="8.125" style="137" customWidth="1"/>
    <col min="10758" max="10758" width="7.5" style="137" customWidth="1"/>
    <col min="10759" max="10760" width="14.875" style="137" customWidth="1"/>
    <col min="10761" max="10761" width="6.625" style="137" customWidth="1"/>
    <col min="10762" max="10762" width="13.25" style="137" customWidth="1"/>
    <col min="10763" max="10763" width="17" style="137" customWidth="1"/>
    <col min="10764" max="11008" width="9.625" style="137"/>
    <col min="11009" max="11009" width="4.625" style="137" customWidth="1"/>
    <col min="11010" max="11010" width="1.875" style="137" customWidth="1"/>
    <col min="11011" max="11011" width="30.625" style="137" customWidth="1"/>
    <col min="11012" max="11012" width="28.625" style="137" customWidth="1"/>
    <col min="11013" max="11013" width="8.125" style="137" customWidth="1"/>
    <col min="11014" max="11014" width="7.5" style="137" customWidth="1"/>
    <col min="11015" max="11016" width="14.875" style="137" customWidth="1"/>
    <col min="11017" max="11017" width="6.625" style="137" customWidth="1"/>
    <col min="11018" max="11018" width="13.25" style="137" customWidth="1"/>
    <col min="11019" max="11019" width="17" style="137" customWidth="1"/>
    <col min="11020" max="11264" width="9.625" style="137"/>
    <col min="11265" max="11265" width="4.625" style="137" customWidth="1"/>
    <col min="11266" max="11266" width="1.875" style="137" customWidth="1"/>
    <col min="11267" max="11267" width="30.625" style="137" customWidth="1"/>
    <col min="11268" max="11268" width="28.625" style="137" customWidth="1"/>
    <col min="11269" max="11269" width="8.125" style="137" customWidth="1"/>
    <col min="11270" max="11270" width="7.5" style="137" customWidth="1"/>
    <col min="11271" max="11272" width="14.875" style="137" customWidth="1"/>
    <col min="11273" max="11273" width="6.625" style="137" customWidth="1"/>
    <col min="11274" max="11274" width="13.25" style="137" customWidth="1"/>
    <col min="11275" max="11275" width="17" style="137" customWidth="1"/>
    <col min="11276" max="11520" width="9.625" style="137"/>
    <col min="11521" max="11521" width="4.625" style="137" customWidth="1"/>
    <col min="11522" max="11522" width="1.875" style="137" customWidth="1"/>
    <col min="11523" max="11523" width="30.625" style="137" customWidth="1"/>
    <col min="11524" max="11524" width="28.625" style="137" customWidth="1"/>
    <col min="11525" max="11525" width="8.125" style="137" customWidth="1"/>
    <col min="11526" max="11526" width="7.5" style="137" customWidth="1"/>
    <col min="11527" max="11528" width="14.875" style="137" customWidth="1"/>
    <col min="11529" max="11529" width="6.625" style="137" customWidth="1"/>
    <col min="11530" max="11530" width="13.25" style="137" customWidth="1"/>
    <col min="11531" max="11531" width="17" style="137" customWidth="1"/>
    <col min="11532" max="11776" width="9.625" style="137"/>
    <col min="11777" max="11777" width="4.625" style="137" customWidth="1"/>
    <col min="11778" max="11778" width="1.875" style="137" customWidth="1"/>
    <col min="11779" max="11779" width="30.625" style="137" customWidth="1"/>
    <col min="11780" max="11780" width="28.625" style="137" customWidth="1"/>
    <col min="11781" max="11781" width="8.125" style="137" customWidth="1"/>
    <col min="11782" max="11782" width="7.5" style="137" customWidth="1"/>
    <col min="11783" max="11784" width="14.875" style="137" customWidth="1"/>
    <col min="11785" max="11785" width="6.625" style="137" customWidth="1"/>
    <col min="11786" max="11786" width="13.25" style="137" customWidth="1"/>
    <col min="11787" max="11787" width="17" style="137" customWidth="1"/>
    <col min="11788" max="12032" width="9.625" style="137"/>
    <col min="12033" max="12033" width="4.625" style="137" customWidth="1"/>
    <col min="12034" max="12034" width="1.875" style="137" customWidth="1"/>
    <col min="12035" max="12035" width="30.625" style="137" customWidth="1"/>
    <col min="12036" max="12036" width="28.625" style="137" customWidth="1"/>
    <col min="12037" max="12037" width="8.125" style="137" customWidth="1"/>
    <col min="12038" max="12038" width="7.5" style="137" customWidth="1"/>
    <col min="12039" max="12040" width="14.875" style="137" customWidth="1"/>
    <col min="12041" max="12041" width="6.625" style="137" customWidth="1"/>
    <col min="12042" max="12042" width="13.25" style="137" customWidth="1"/>
    <col min="12043" max="12043" width="17" style="137" customWidth="1"/>
    <col min="12044" max="12288" width="9.625" style="137"/>
    <col min="12289" max="12289" width="4.625" style="137" customWidth="1"/>
    <col min="12290" max="12290" width="1.875" style="137" customWidth="1"/>
    <col min="12291" max="12291" width="30.625" style="137" customWidth="1"/>
    <col min="12292" max="12292" width="28.625" style="137" customWidth="1"/>
    <col min="12293" max="12293" width="8.125" style="137" customWidth="1"/>
    <col min="12294" max="12294" width="7.5" style="137" customWidth="1"/>
    <col min="12295" max="12296" width="14.875" style="137" customWidth="1"/>
    <col min="12297" max="12297" width="6.625" style="137" customWidth="1"/>
    <col min="12298" max="12298" width="13.25" style="137" customWidth="1"/>
    <col min="12299" max="12299" width="17" style="137" customWidth="1"/>
    <col min="12300" max="12544" width="9.625" style="137"/>
    <col min="12545" max="12545" width="4.625" style="137" customWidth="1"/>
    <col min="12546" max="12546" width="1.875" style="137" customWidth="1"/>
    <col min="12547" max="12547" width="30.625" style="137" customWidth="1"/>
    <col min="12548" max="12548" width="28.625" style="137" customWidth="1"/>
    <col min="12549" max="12549" width="8.125" style="137" customWidth="1"/>
    <col min="12550" max="12550" width="7.5" style="137" customWidth="1"/>
    <col min="12551" max="12552" width="14.875" style="137" customWidth="1"/>
    <col min="12553" max="12553" width="6.625" style="137" customWidth="1"/>
    <col min="12554" max="12554" width="13.25" style="137" customWidth="1"/>
    <col min="12555" max="12555" width="17" style="137" customWidth="1"/>
    <col min="12556" max="12800" width="9.625" style="137"/>
    <col min="12801" max="12801" width="4.625" style="137" customWidth="1"/>
    <col min="12802" max="12802" width="1.875" style="137" customWidth="1"/>
    <col min="12803" max="12803" width="30.625" style="137" customWidth="1"/>
    <col min="12804" max="12804" width="28.625" style="137" customWidth="1"/>
    <col min="12805" max="12805" width="8.125" style="137" customWidth="1"/>
    <col min="12806" max="12806" width="7.5" style="137" customWidth="1"/>
    <col min="12807" max="12808" width="14.875" style="137" customWidth="1"/>
    <col min="12809" max="12809" width="6.625" style="137" customWidth="1"/>
    <col min="12810" max="12810" width="13.25" style="137" customWidth="1"/>
    <col min="12811" max="12811" width="17" style="137" customWidth="1"/>
    <col min="12812" max="13056" width="9.625" style="137"/>
    <col min="13057" max="13057" width="4.625" style="137" customWidth="1"/>
    <col min="13058" max="13058" width="1.875" style="137" customWidth="1"/>
    <col min="13059" max="13059" width="30.625" style="137" customWidth="1"/>
    <col min="13060" max="13060" width="28.625" style="137" customWidth="1"/>
    <col min="13061" max="13061" width="8.125" style="137" customWidth="1"/>
    <col min="13062" max="13062" width="7.5" style="137" customWidth="1"/>
    <col min="13063" max="13064" width="14.875" style="137" customWidth="1"/>
    <col min="13065" max="13065" width="6.625" style="137" customWidth="1"/>
    <col min="13066" max="13066" width="13.25" style="137" customWidth="1"/>
    <col min="13067" max="13067" width="17" style="137" customWidth="1"/>
    <col min="13068" max="13312" width="9.625" style="137"/>
    <col min="13313" max="13313" width="4.625" style="137" customWidth="1"/>
    <col min="13314" max="13314" width="1.875" style="137" customWidth="1"/>
    <col min="13315" max="13315" width="30.625" style="137" customWidth="1"/>
    <col min="13316" max="13316" width="28.625" style="137" customWidth="1"/>
    <col min="13317" max="13317" width="8.125" style="137" customWidth="1"/>
    <col min="13318" max="13318" width="7.5" style="137" customWidth="1"/>
    <col min="13319" max="13320" width="14.875" style="137" customWidth="1"/>
    <col min="13321" max="13321" width="6.625" style="137" customWidth="1"/>
    <col min="13322" max="13322" width="13.25" style="137" customWidth="1"/>
    <col min="13323" max="13323" width="17" style="137" customWidth="1"/>
    <col min="13324" max="13568" width="9.625" style="137"/>
    <col min="13569" max="13569" width="4.625" style="137" customWidth="1"/>
    <col min="13570" max="13570" width="1.875" style="137" customWidth="1"/>
    <col min="13571" max="13571" width="30.625" style="137" customWidth="1"/>
    <col min="13572" max="13572" width="28.625" style="137" customWidth="1"/>
    <col min="13573" max="13573" width="8.125" style="137" customWidth="1"/>
    <col min="13574" max="13574" width="7.5" style="137" customWidth="1"/>
    <col min="13575" max="13576" width="14.875" style="137" customWidth="1"/>
    <col min="13577" max="13577" width="6.625" style="137" customWidth="1"/>
    <col min="13578" max="13578" width="13.25" style="137" customWidth="1"/>
    <col min="13579" max="13579" width="17" style="137" customWidth="1"/>
    <col min="13580" max="13824" width="9.625" style="137"/>
    <col min="13825" max="13825" width="4.625" style="137" customWidth="1"/>
    <col min="13826" max="13826" width="1.875" style="137" customWidth="1"/>
    <col min="13827" max="13827" width="30.625" style="137" customWidth="1"/>
    <col min="13828" max="13828" width="28.625" style="137" customWidth="1"/>
    <col min="13829" max="13829" width="8.125" style="137" customWidth="1"/>
    <col min="13830" max="13830" width="7.5" style="137" customWidth="1"/>
    <col min="13831" max="13832" width="14.875" style="137" customWidth="1"/>
    <col min="13833" max="13833" width="6.625" style="137" customWidth="1"/>
    <col min="13834" max="13834" width="13.25" style="137" customWidth="1"/>
    <col min="13835" max="13835" width="17" style="137" customWidth="1"/>
    <col min="13836" max="14080" width="9.625" style="137"/>
    <col min="14081" max="14081" width="4.625" style="137" customWidth="1"/>
    <col min="14082" max="14082" width="1.875" style="137" customWidth="1"/>
    <col min="14083" max="14083" width="30.625" style="137" customWidth="1"/>
    <col min="14084" max="14084" width="28.625" style="137" customWidth="1"/>
    <col min="14085" max="14085" width="8.125" style="137" customWidth="1"/>
    <col min="14086" max="14086" width="7.5" style="137" customWidth="1"/>
    <col min="14087" max="14088" width="14.875" style="137" customWidth="1"/>
    <col min="14089" max="14089" width="6.625" style="137" customWidth="1"/>
    <col min="14090" max="14090" width="13.25" style="137" customWidth="1"/>
    <col min="14091" max="14091" width="17" style="137" customWidth="1"/>
    <col min="14092" max="14336" width="9.625" style="137"/>
    <col min="14337" max="14337" width="4.625" style="137" customWidth="1"/>
    <col min="14338" max="14338" width="1.875" style="137" customWidth="1"/>
    <col min="14339" max="14339" width="30.625" style="137" customWidth="1"/>
    <col min="14340" max="14340" width="28.625" style="137" customWidth="1"/>
    <col min="14341" max="14341" width="8.125" style="137" customWidth="1"/>
    <col min="14342" max="14342" width="7.5" style="137" customWidth="1"/>
    <col min="14343" max="14344" width="14.875" style="137" customWidth="1"/>
    <col min="14345" max="14345" width="6.625" style="137" customWidth="1"/>
    <col min="14346" max="14346" width="13.25" style="137" customWidth="1"/>
    <col min="14347" max="14347" width="17" style="137" customWidth="1"/>
    <col min="14348" max="14592" width="9.625" style="137"/>
    <col min="14593" max="14593" width="4.625" style="137" customWidth="1"/>
    <col min="14594" max="14594" width="1.875" style="137" customWidth="1"/>
    <col min="14595" max="14595" width="30.625" style="137" customWidth="1"/>
    <col min="14596" max="14596" width="28.625" style="137" customWidth="1"/>
    <col min="14597" max="14597" width="8.125" style="137" customWidth="1"/>
    <col min="14598" max="14598" width="7.5" style="137" customWidth="1"/>
    <col min="14599" max="14600" width="14.875" style="137" customWidth="1"/>
    <col min="14601" max="14601" width="6.625" style="137" customWidth="1"/>
    <col min="14602" max="14602" width="13.25" style="137" customWidth="1"/>
    <col min="14603" max="14603" width="17" style="137" customWidth="1"/>
    <col min="14604" max="14848" width="9.625" style="137"/>
    <col min="14849" max="14849" width="4.625" style="137" customWidth="1"/>
    <col min="14850" max="14850" width="1.875" style="137" customWidth="1"/>
    <col min="14851" max="14851" width="30.625" style="137" customWidth="1"/>
    <col min="14852" max="14852" width="28.625" style="137" customWidth="1"/>
    <col min="14853" max="14853" width="8.125" style="137" customWidth="1"/>
    <col min="14854" max="14854" width="7.5" style="137" customWidth="1"/>
    <col min="14855" max="14856" width="14.875" style="137" customWidth="1"/>
    <col min="14857" max="14857" width="6.625" style="137" customWidth="1"/>
    <col min="14858" max="14858" width="13.25" style="137" customWidth="1"/>
    <col min="14859" max="14859" width="17" style="137" customWidth="1"/>
    <col min="14860" max="15104" width="9.625" style="137"/>
    <col min="15105" max="15105" width="4.625" style="137" customWidth="1"/>
    <col min="15106" max="15106" width="1.875" style="137" customWidth="1"/>
    <col min="15107" max="15107" width="30.625" style="137" customWidth="1"/>
    <col min="15108" max="15108" width="28.625" style="137" customWidth="1"/>
    <col min="15109" max="15109" width="8.125" style="137" customWidth="1"/>
    <col min="15110" max="15110" width="7.5" style="137" customWidth="1"/>
    <col min="15111" max="15112" width="14.875" style="137" customWidth="1"/>
    <col min="15113" max="15113" width="6.625" style="137" customWidth="1"/>
    <col min="15114" max="15114" width="13.25" style="137" customWidth="1"/>
    <col min="15115" max="15115" width="17" style="137" customWidth="1"/>
    <col min="15116" max="15360" width="9.625" style="137"/>
    <col min="15361" max="15361" width="4.625" style="137" customWidth="1"/>
    <col min="15362" max="15362" width="1.875" style="137" customWidth="1"/>
    <col min="15363" max="15363" width="30.625" style="137" customWidth="1"/>
    <col min="15364" max="15364" width="28.625" style="137" customWidth="1"/>
    <col min="15365" max="15365" width="8.125" style="137" customWidth="1"/>
    <col min="15366" max="15366" width="7.5" style="137" customWidth="1"/>
    <col min="15367" max="15368" width="14.875" style="137" customWidth="1"/>
    <col min="15369" max="15369" width="6.625" style="137" customWidth="1"/>
    <col min="15370" max="15370" width="13.25" style="137" customWidth="1"/>
    <col min="15371" max="15371" width="17" style="137" customWidth="1"/>
    <col min="15372" max="15616" width="9.625" style="137"/>
    <col min="15617" max="15617" width="4.625" style="137" customWidth="1"/>
    <col min="15618" max="15618" width="1.875" style="137" customWidth="1"/>
    <col min="15619" max="15619" width="30.625" style="137" customWidth="1"/>
    <col min="15620" max="15620" width="28.625" style="137" customWidth="1"/>
    <col min="15621" max="15621" width="8.125" style="137" customWidth="1"/>
    <col min="15622" max="15622" width="7.5" style="137" customWidth="1"/>
    <col min="15623" max="15624" width="14.875" style="137" customWidth="1"/>
    <col min="15625" max="15625" width="6.625" style="137" customWidth="1"/>
    <col min="15626" max="15626" width="13.25" style="137" customWidth="1"/>
    <col min="15627" max="15627" width="17" style="137" customWidth="1"/>
    <col min="15628" max="15872" width="9.625" style="137"/>
    <col min="15873" max="15873" width="4.625" style="137" customWidth="1"/>
    <col min="15874" max="15874" width="1.875" style="137" customWidth="1"/>
    <col min="15875" max="15875" width="30.625" style="137" customWidth="1"/>
    <col min="15876" max="15876" width="28.625" style="137" customWidth="1"/>
    <col min="15877" max="15877" width="8.125" style="137" customWidth="1"/>
    <col min="15878" max="15878" width="7.5" style="137" customWidth="1"/>
    <col min="15879" max="15880" width="14.875" style="137" customWidth="1"/>
    <col min="15881" max="15881" width="6.625" style="137" customWidth="1"/>
    <col min="15882" max="15882" width="13.25" style="137" customWidth="1"/>
    <col min="15883" max="15883" width="17" style="137" customWidth="1"/>
    <col min="15884" max="16128" width="9.625" style="137"/>
    <col min="16129" max="16129" width="4.625" style="137" customWidth="1"/>
    <col min="16130" max="16130" width="1.875" style="137" customWidth="1"/>
    <col min="16131" max="16131" width="30.625" style="137" customWidth="1"/>
    <col min="16132" max="16132" width="28.625" style="137" customWidth="1"/>
    <col min="16133" max="16133" width="8.125" style="137" customWidth="1"/>
    <col min="16134" max="16134" width="7.5" style="137" customWidth="1"/>
    <col min="16135" max="16136" width="14.875" style="137" customWidth="1"/>
    <col min="16137" max="16137" width="6.625" style="137" customWidth="1"/>
    <col min="16138" max="16138" width="13.25" style="137" customWidth="1"/>
    <col min="16139" max="16139" width="17" style="137" customWidth="1"/>
    <col min="16140" max="16384" width="9.625" style="137"/>
  </cols>
  <sheetData>
    <row r="2" spans="1:11">
      <c r="K2" s="4" t="s">
        <v>0</v>
      </c>
    </row>
    <row r="3" spans="1:11">
      <c r="K3" s="5" t="s">
        <v>273</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t="s">
        <v>263</v>
      </c>
      <c r="E20" s="7"/>
      <c r="F20" s="7"/>
      <c r="G20" s="7"/>
      <c r="H20" s="7"/>
      <c r="I20" s="7"/>
      <c r="J20" s="7"/>
      <c r="K20" s="7"/>
    </row>
    <row r="21" spans="1:11" ht="12.75" thickBot="1">
      <c r="C21" s="158" t="s">
        <v>229</v>
      </c>
      <c r="D21" s="133" t="s">
        <v>274</v>
      </c>
    </row>
    <row r="22" spans="1:11" ht="12.75" thickBot="1">
      <c r="C22" s="158" t="s">
        <v>230</v>
      </c>
      <c r="D22" s="133"/>
    </row>
    <row r="23" spans="1:11" ht="12.75" thickBot="1">
      <c r="C23" s="158" t="s">
        <v>231</v>
      </c>
      <c r="D23" s="133"/>
    </row>
    <row r="31" spans="1:11">
      <c r="C31" s="137" t="s">
        <v>2</v>
      </c>
    </row>
    <row r="36" spans="1:11" ht="27">
      <c r="A36" s="250" t="s">
        <v>275</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37" t="str">
        <f>$D$20</f>
        <v>University of Colorado</v>
      </c>
      <c r="G42" s="14"/>
      <c r="I42" s="17"/>
      <c r="J42" s="14"/>
      <c r="K42" s="18" t="str">
        <f>$K$3</f>
        <v>Date: October 3,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5">
      <c r="A49" s="8">
        <v>3</v>
      </c>
      <c r="C49" s="9" t="s">
        <v>18</v>
      </c>
      <c r="D49" s="27" t="s">
        <v>19</v>
      </c>
      <c r="E49" s="8">
        <v>3</v>
      </c>
      <c r="G49" s="92">
        <v>0</v>
      </c>
      <c r="H49" s="92">
        <v>0</v>
      </c>
      <c r="I49" s="30"/>
      <c r="J49" s="92">
        <v>0</v>
      </c>
      <c r="K49" s="92">
        <v>0</v>
      </c>
    </row>
    <row r="50" spans="1:15">
      <c r="A50" s="8">
        <v>4</v>
      </c>
      <c r="C50" s="9" t="s">
        <v>20</v>
      </c>
      <c r="D50" s="27" t="s">
        <v>21</v>
      </c>
      <c r="E50" s="8">
        <v>4</v>
      </c>
      <c r="G50" s="92">
        <v>0</v>
      </c>
      <c r="H50" s="92">
        <v>0</v>
      </c>
      <c r="I50" s="30"/>
      <c r="J50" s="92">
        <v>0</v>
      </c>
      <c r="K50" s="92">
        <v>0</v>
      </c>
    </row>
    <row r="51" spans="1:15">
      <c r="A51" s="8">
        <v>5</v>
      </c>
      <c r="C51" s="9" t="s">
        <v>22</v>
      </c>
      <c r="D51" s="27" t="s">
        <v>23</v>
      </c>
      <c r="E51" s="8">
        <v>5</v>
      </c>
      <c r="G51" s="92">
        <v>0</v>
      </c>
      <c r="H51" s="92">
        <v>0</v>
      </c>
      <c r="I51" s="30"/>
      <c r="J51" s="92">
        <v>0</v>
      </c>
      <c r="K51" s="92">
        <v>0</v>
      </c>
    </row>
    <row r="52" spans="1:15">
      <c r="A52" s="8">
        <v>6</v>
      </c>
      <c r="C52" s="9" t="s">
        <v>24</v>
      </c>
      <c r="D52" s="27" t="s">
        <v>25</v>
      </c>
      <c r="E52" s="8">
        <v>6</v>
      </c>
      <c r="G52" s="92">
        <v>0</v>
      </c>
      <c r="H52" s="92">
        <v>0</v>
      </c>
      <c r="I52" s="30"/>
      <c r="J52" s="92">
        <v>0</v>
      </c>
      <c r="K52" s="92">
        <v>0</v>
      </c>
    </row>
    <row r="53" spans="1:15">
      <c r="A53" s="8">
        <v>7</v>
      </c>
      <c r="C53" s="9" t="s">
        <v>26</v>
      </c>
      <c r="D53" s="27" t="s">
        <v>27</v>
      </c>
      <c r="E53" s="8">
        <v>7</v>
      </c>
      <c r="G53" s="92">
        <v>0</v>
      </c>
      <c r="H53" s="92">
        <v>0</v>
      </c>
      <c r="I53" s="30"/>
      <c r="J53" s="92">
        <v>0</v>
      </c>
      <c r="K53" s="92">
        <v>0</v>
      </c>
    </row>
    <row r="54" spans="1:15">
      <c r="A54" s="8">
        <v>8</v>
      </c>
      <c r="C54" s="9" t="s">
        <v>28</v>
      </c>
      <c r="D54" s="27" t="s">
        <v>29</v>
      </c>
      <c r="E54" s="8">
        <v>8</v>
      </c>
      <c r="G54" s="92">
        <v>0</v>
      </c>
      <c r="H54" s="92">
        <v>0</v>
      </c>
      <c r="I54" s="30"/>
      <c r="J54" s="92">
        <v>0</v>
      </c>
      <c r="K54" s="92">
        <v>0</v>
      </c>
    </row>
    <row r="55" spans="1:15">
      <c r="A55" s="8">
        <v>9</v>
      </c>
      <c r="C55" s="9" t="s">
        <v>30</v>
      </c>
      <c r="D55" s="27" t="s">
        <v>31</v>
      </c>
      <c r="E55" s="8">
        <v>9</v>
      </c>
      <c r="G55" s="93">
        <v>0</v>
      </c>
      <c r="H55" s="93">
        <v>0</v>
      </c>
      <c r="I55" s="30" t="s">
        <v>38</v>
      </c>
      <c r="J55" s="93">
        <v>0</v>
      </c>
      <c r="K55" s="93">
        <v>0</v>
      </c>
    </row>
    <row r="56" spans="1:15">
      <c r="A56" s="8">
        <v>10</v>
      </c>
      <c r="C56" s="9" t="s">
        <v>32</v>
      </c>
      <c r="D56" s="27" t="s">
        <v>33</v>
      </c>
      <c r="E56" s="8">
        <v>10</v>
      </c>
      <c r="G56" s="92">
        <v>0</v>
      </c>
      <c r="H56" s="92">
        <v>0</v>
      </c>
      <c r="I56" s="30"/>
      <c r="J56" s="92">
        <v>0</v>
      </c>
      <c r="K56" s="92">
        <v>0</v>
      </c>
    </row>
    <row r="57" spans="1:15">
      <c r="A57" s="8"/>
      <c r="C57" s="9"/>
      <c r="D57" s="27"/>
      <c r="E57" s="8"/>
      <c r="F57" s="19" t="s">
        <v>6</v>
      </c>
      <c r="G57" s="20" t="s">
        <v>6</v>
      </c>
      <c r="H57" s="49"/>
      <c r="I57" s="28"/>
      <c r="J57" s="20"/>
      <c r="K57" s="49"/>
    </row>
    <row r="58" spans="1:15" ht="15" customHeight="1">
      <c r="A58" s="137">
        <v>11</v>
      </c>
      <c r="C58" s="9" t="s">
        <v>34</v>
      </c>
      <c r="E58" s="137">
        <v>11</v>
      </c>
      <c r="G58" s="92">
        <v>0</v>
      </c>
      <c r="H58" s="93">
        <v>0</v>
      </c>
      <c r="I58" s="30"/>
      <c r="J58" s="92">
        <v>0</v>
      </c>
      <c r="K58" s="93">
        <v>0</v>
      </c>
    </row>
    <row r="59" spans="1:15">
      <c r="A59" s="8"/>
      <c r="E59" s="8"/>
      <c r="F59" s="19" t="s">
        <v>6</v>
      </c>
      <c r="G59" s="20" t="s">
        <v>6</v>
      </c>
      <c r="H59" s="21"/>
      <c r="I59" s="28"/>
      <c r="J59" s="20"/>
      <c r="K59" s="21"/>
    </row>
    <row r="60" spans="1:15">
      <c r="A60" s="8"/>
      <c r="E60" s="8"/>
      <c r="F60" s="19"/>
      <c r="G60" s="14"/>
      <c r="H60" s="21"/>
      <c r="I60" s="28"/>
      <c r="J60" s="14"/>
      <c r="K60" s="21"/>
    </row>
    <row r="61" spans="1:15">
      <c r="A61" s="137">
        <v>12</v>
      </c>
      <c r="C61" s="9" t="s">
        <v>35</v>
      </c>
      <c r="E61" s="137">
        <v>12</v>
      </c>
      <c r="G61" s="29"/>
      <c r="H61" s="29"/>
      <c r="I61" s="30"/>
      <c r="J61" s="92"/>
      <c r="K61" s="29"/>
    </row>
    <row r="62" spans="1:15">
      <c r="A62" s="8">
        <v>13</v>
      </c>
      <c r="C62" s="9" t="s">
        <v>36</v>
      </c>
      <c r="D62" s="27" t="s">
        <v>37</v>
      </c>
      <c r="E62" s="8">
        <v>13</v>
      </c>
      <c r="G62" s="50"/>
      <c r="H62" s="48">
        <v>0</v>
      </c>
      <c r="I62" s="30"/>
      <c r="J62" s="50"/>
      <c r="K62" s="48">
        <v>0</v>
      </c>
      <c r="O62" s="137" t="s">
        <v>38</v>
      </c>
    </row>
    <row r="63" spans="1:15">
      <c r="A63" s="8">
        <v>14</v>
      </c>
      <c r="C63" s="9" t="s">
        <v>39</v>
      </c>
      <c r="D63" s="27" t="s">
        <v>40</v>
      </c>
      <c r="E63" s="8">
        <v>14</v>
      </c>
      <c r="G63" s="50"/>
      <c r="H63" s="48">
        <v>0</v>
      </c>
      <c r="I63" s="30"/>
      <c r="J63" s="50"/>
      <c r="K63" s="48">
        <v>0</v>
      </c>
    </row>
    <row r="64" spans="1:15">
      <c r="A64" s="8">
        <v>15</v>
      </c>
      <c r="C64" s="9" t="s">
        <v>41</v>
      </c>
      <c r="D64" s="27"/>
      <c r="E64" s="8">
        <v>15</v>
      </c>
      <c r="G64" s="50"/>
      <c r="H64" s="48">
        <v>0</v>
      </c>
      <c r="I64" s="30"/>
      <c r="J64" s="50"/>
      <c r="K64" s="48">
        <v>0</v>
      </c>
    </row>
    <row r="65" spans="1:254">
      <c r="A65" s="8">
        <v>16</v>
      </c>
      <c r="C65" s="9" t="s">
        <v>42</v>
      </c>
      <c r="D65" s="27"/>
      <c r="E65" s="8">
        <v>16</v>
      </c>
      <c r="G65" s="50"/>
      <c r="H65" s="48">
        <v>0</v>
      </c>
      <c r="I65" s="30"/>
      <c r="J65" s="50"/>
      <c r="K65" s="48">
        <v>0</v>
      </c>
    </row>
    <row r="66" spans="1:254">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48">
        <v>0</v>
      </c>
      <c r="I67" s="30"/>
      <c r="J67" s="50"/>
      <c r="K67" s="48">
        <v>0</v>
      </c>
    </row>
    <row r="68" spans="1:254">
      <c r="A68" s="8">
        <v>19</v>
      </c>
      <c r="C68" s="9" t="s">
        <v>45</v>
      </c>
      <c r="D68" s="27"/>
      <c r="E68" s="8">
        <v>19</v>
      </c>
      <c r="G68" s="50"/>
      <c r="H68" s="48">
        <v>0</v>
      </c>
      <c r="I68" s="30"/>
      <c r="J68" s="50"/>
      <c r="K68" s="48">
        <v>0</v>
      </c>
    </row>
    <row r="69" spans="1:254">
      <c r="A69" s="8">
        <v>20</v>
      </c>
      <c r="C69" s="9" t="s">
        <v>46</v>
      </c>
      <c r="D69" s="27"/>
      <c r="E69" s="8">
        <v>20</v>
      </c>
      <c r="G69" s="50"/>
      <c r="H69" s="48">
        <v>0</v>
      </c>
      <c r="I69" s="30"/>
      <c r="J69" s="50"/>
      <c r="K69" s="48">
        <v>0</v>
      </c>
    </row>
    <row r="70" spans="1:254">
      <c r="A70" s="27">
        <v>21</v>
      </c>
      <c r="C70" s="9" t="s">
        <v>47</v>
      </c>
      <c r="D70" s="27"/>
      <c r="E70" s="8">
        <v>21</v>
      </c>
      <c r="G70" s="50"/>
      <c r="H70" s="48">
        <v>0</v>
      </c>
      <c r="I70" s="30"/>
      <c r="J70" s="50"/>
      <c r="K70" s="48">
        <v>0</v>
      </c>
    </row>
    <row r="71" spans="1:254">
      <c r="A71" s="27">
        <v>22</v>
      </c>
      <c r="C71" s="9" t="s">
        <v>276</v>
      </c>
      <c r="D71" s="27"/>
      <c r="E71" s="8">
        <v>22</v>
      </c>
      <c r="G71" s="50"/>
      <c r="H71" s="48">
        <v>0</v>
      </c>
      <c r="I71" s="30" t="s">
        <v>38</v>
      </c>
      <c r="J71" s="50"/>
      <c r="K71" s="48">
        <v>0</v>
      </c>
    </row>
    <row r="72" spans="1:254">
      <c r="A72" s="8">
        <v>23</v>
      </c>
      <c r="C72" s="32"/>
      <c r="E72" s="8">
        <v>23</v>
      </c>
      <c r="F72" s="19" t="s">
        <v>6</v>
      </c>
      <c r="G72" s="20"/>
      <c r="H72" s="21"/>
      <c r="I72" s="28"/>
      <c r="J72" s="20"/>
      <c r="K72" s="21"/>
    </row>
    <row r="73" spans="1:254">
      <c r="A73" s="8">
        <v>24</v>
      </c>
      <c r="C73" s="32"/>
      <c r="D73" s="9"/>
      <c r="E73" s="8">
        <v>24</v>
      </c>
    </row>
    <row r="74" spans="1:254">
      <c r="A74" s="8">
        <v>25</v>
      </c>
      <c r="C74" s="9" t="s">
        <v>277</v>
      </c>
      <c r="D74" s="27"/>
      <c r="E74" s="8">
        <v>25</v>
      </c>
      <c r="G74" s="50"/>
      <c r="H74" s="48">
        <v>0</v>
      </c>
      <c r="I74" s="30"/>
      <c r="J74" s="50"/>
      <c r="K74" s="48">
        <v>0</v>
      </c>
    </row>
    <row r="75" spans="1:254">
      <c r="A75" s="137">
        <v>26</v>
      </c>
      <c r="E75" s="137">
        <v>26</v>
      </c>
      <c r="F75" s="19" t="s">
        <v>6</v>
      </c>
      <c r="G75" s="20"/>
      <c r="H75" s="21"/>
      <c r="I75" s="28"/>
      <c r="J75" s="20"/>
      <c r="K75" s="21"/>
    </row>
    <row r="76" spans="1:254" ht="15" customHeight="1">
      <c r="A76" s="8">
        <v>27</v>
      </c>
      <c r="C76" s="9" t="s">
        <v>48</v>
      </c>
      <c r="E76" s="8">
        <v>27</v>
      </c>
      <c r="F76" s="17"/>
      <c r="G76" s="92"/>
      <c r="H76" s="93">
        <v>0</v>
      </c>
      <c r="I76" s="29"/>
      <c r="J76" s="92"/>
      <c r="K76" s="93">
        <v>0</v>
      </c>
    </row>
    <row r="77" spans="1:254">
      <c r="F77" s="19"/>
      <c r="G77" s="20"/>
      <c r="H77" s="21"/>
      <c r="I77" s="28"/>
      <c r="J77" s="20"/>
      <c r="K77" s="21"/>
    </row>
    <row r="78" spans="1:254">
      <c r="F78" s="19"/>
      <c r="G78" s="20"/>
      <c r="H78" s="21"/>
      <c r="I78" s="28"/>
      <c r="J78" s="20"/>
      <c r="K78" s="21"/>
    </row>
    <row r="79" spans="1:254" ht="30.75" customHeight="1">
      <c r="A79" s="33"/>
      <c r="B79" s="33"/>
      <c r="C79" s="243" t="s">
        <v>278</v>
      </c>
      <c r="D79" s="243"/>
      <c r="E79" s="243"/>
      <c r="F79" s="243"/>
      <c r="G79" s="243"/>
      <c r="H79" s="243"/>
      <c r="I79" s="243"/>
      <c r="J79" s="243"/>
      <c r="K79" s="34"/>
    </row>
    <row r="80" spans="1:254">
      <c r="D80" s="27"/>
      <c r="F80" s="19"/>
      <c r="G80" s="20"/>
      <c r="I80" s="28"/>
      <c r="J80" s="20"/>
      <c r="K80" s="21"/>
    </row>
    <row r="81" spans="1:15">
      <c r="C81" s="137" t="s">
        <v>49</v>
      </c>
      <c r="D81" s="27"/>
      <c r="F81" s="19"/>
      <c r="G81" s="20"/>
      <c r="I81" s="28"/>
      <c r="J81" s="20"/>
      <c r="K81" s="21"/>
    </row>
    <row r="82" spans="1:15">
      <c r="A82" s="8"/>
      <c r="C82" s="9"/>
      <c r="E82" s="8"/>
      <c r="F82" s="10"/>
      <c r="G82" s="11"/>
      <c r="H82" s="12"/>
      <c r="I82" s="10"/>
      <c r="J82" s="11"/>
      <c r="K82" s="12"/>
    </row>
    <row r="83" spans="1:15">
      <c r="A83" s="16" t="s">
        <v>58</v>
      </c>
      <c r="G83" s="14"/>
      <c r="K83" s="15" t="s">
        <v>59</v>
      </c>
    </row>
    <row r="84" spans="1:15" s="36" customFormat="1">
      <c r="A84" s="246" t="s">
        <v>60</v>
      </c>
      <c r="B84" s="246"/>
      <c r="C84" s="246"/>
      <c r="D84" s="246"/>
      <c r="E84" s="246"/>
      <c r="F84" s="246"/>
      <c r="G84" s="246"/>
      <c r="H84" s="246"/>
      <c r="I84" s="246"/>
      <c r="J84" s="246"/>
      <c r="K84" s="246"/>
    </row>
    <row r="85" spans="1:15">
      <c r="A85" s="16" t="str">
        <f>$A$42</f>
        <v xml:space="preserve">NAME: </v>
      </c>
      <c r="C85" s="137" t="str">
        <f>$D$20</f>
        <v>University of Colorado</v>
      </c>
      <c r="G85" s="14"/>
      <c r="I85" s="17"/>
      <c r="J85" s="14"/>
      <c r="K85" s="18" t="str">
        <f>$K$3</f>
        <v>Date: October 3, 2016</v>
      </c>
    </row>
    <row r="86" spans="1:15">
      <c r="A86" s="19" t="s">
        <v>6</v>
      </c>
      <c r="B86" s="19" t="s">
        <v>6</v>
      </c>
      <c r="C86" s="19" t="s">
        <v>6</v>
      </c>
      <c r="D86" s="19" t="s">
        <v>6</v>
      </c>
      <c r="E86" s="19" t="s">
        <v>6</v>
      </c>
      <c r="F86" s="19" t="s">
        <v>6</v>
      </c>
      <c r="G86" s="20" t="s">
        <v>6</v>
      </c>
      <c r="H86" s="21" t="s">
        <v>6</v>
      </c>
      <c r="I86" s="19" t="s">
        <v>6</v>
      </c>
      <c r="J86" s="20" t="s">
        <v>6</v>
      </c>
      <c r="K86" s="21" t="s">
        <v>6</v>
      </c>
    </row>
    <row r="87" spans="1:15">
      <c r="A87" s="22" t="s">
        <v>7</v>
      </c>
      <c r="C87" s="9" t="s">
        <v>8</v>
      </c>
      <c r="E87" s="22" t="s">
        <v>7</v>
      </c>
      <c r="F87" s="23"/>
      <c r="G87" s="24"/>
      <c r="H87" s="25" t="s">
        <v>232</v>
      </c>
      <c r="I87" s="23"/>
      <c r="J87" s="24"/>
      <c r="K87" s="25" t="s">
        <v>257</v>
      </c>
    </row>
    <row r="88" spans="1:15">
      <c r="A88" s="22" t="s">
        <v>9</v>
      </c>
      <c r="C88" s="26" t="s">
        <v>10</v>
      </c>
      <c r="E88" s="22" t="s">
        <v>9</v>
      </c>
      <c r="F88" s="23"/>
      <c r="G88" s="24" t="s">
        <v>11</v>
      </c>
      <c r="H88" s="25" t="s">
        <v>12</v>
      </c>
      <c r="I88" s="23"/>
      <c r="J88" s="24" t="s">
        <v>11</v>
      </c>
      <c r="K88" s="25" t="s">
        <v>13</v>
      </c>
    </row>
    <row r="89" spans="1:15">
      <c r="A89" s="19" t="s">
        <v>6</v>
      </c>
      <c r="B89" s="19" t="s">
        <v>6</v>
      </c>
      <c r="C89" s="19" t="s">
        <v>6</v>
      </c>
      <c r="D89" s="19" t="s">
        <v>6</v>
      </c>
      <c r="E89" s="19" t="s">
        <v>6</v>
      </c>
      <c r="F89" s="19" t="s">
        <v>6</v>
      </c>
      <c r="G89" s="20" t="s">
        <v>6</v>
      </c>
      <c r="H89" s="20" t="s">
        <v>6</v>
      </c>
      <c r="I89" s="19" t="s">
        <v>6</v>
      </c>
      <c r="J89" s="20" t="s">
        <v>6</v>
      </c>
      <c r="K89" s="21" t="s">
        <v>6</v>
      </c>
    </row>
    <row r="90" spans="1:15">
      <c r="A90" s="8">
        <v>1</v>
      </c>
      <c r="C90" s="9" t="s">
        <v>14</v>
      </c>
      <c r="D90" s="27" t="s">
        <v>15</v>
      </c>
      <c r="E90" s="8">
        <v>1</v>
      </c>
      <c r="G90" s="50">
        <f>+G480</f>
        <v>838.12</v>
      </c>
      <c r="H90" s="50">
        <f>+H480</f>
        <v>95044916.960000008</v>
      </c>
      <c r="I90" s="30"/>
      <c r="J90" s="50">
        <f>+J480</f>
        <v>910.01083886423919</v>
      </c>
      <c r="K90" s="50">
        <f>+K480</f>
        <v>99167686.450000018</v>
      </c>
      <c r="L90" s="203"/>
    </row>
    <row r="91" spans="1:15">
      <c r="A91" s="8">
        <v>2</v>
      </c>
      <c r="C91" s="9" t="s">
        <v>16</v>
      </c>
      <c r="D91" s="27" t="s">
        <v>17</v>
      </c>
      <c r="E91" s="8">
        <v>2</v>
      </c>
      <c r="G91" s="50">
        <f>+G519</f>
        <v>1.33</v>
      </c>
      <c r="H91" s="50">
        <f>+H519</f>
        <v>43631.399999999994</v>
      </c>
      <c r="I91" s="30"/>
      <c r="J91" s="50">
        <f>+J519</f>
        <v>0</v>
      </c>
      <c r="K91" s="50">
        <f>+K519</f>
        <v>23756</v>
      </c>
      <c r="L91" s="203"/>
    </row>
    <row r="92" spans="1:15">
      <c r="A92" s="8">
        <v>3</v>
      </c>
      <c r="C92" s="9" t="s">
        <v>18</v>
      </c>
      <c r="D92" s="27" t="s">
        <v>19</v>
      </c>
      <c r="E92" s="8">
        <v>3</v>
      </c>
      <c r="G92" s="50">
        <f>+G556</f>
        <v>0.06</v>
      </c>
      <c r="H92" s="50">
        <f>+H556</f>
        <v>63205.06</v>
      </c>
      <c r="I92" s="30"/>
      <c r="J92" s="50">
        <f>+J556</f>
        <v>3.3786051874166376E-2</v>
      </c>
      <c r="K92" s="50">
        <f>+K556</f>
        <v>59291</v>
      </c>
      <c r="L92" s="203"/>
    </row>
    <row r="93" spans="1:15">
      <c r="A93" s="8">
        <v>4</v>
      </c>
      <c r="C93" s="9" t="s">
        <v>20</v>
      </c>
      <c r="D93" s="27" t="s">
        <v>21</v>
      </c>
      <c r="E93" s="8">
        <v>4</v>
      </c>
      <c r="G93" s="50">
        <f>+G593</f>
        <v>213.45000000000002</v>
      </c>
      <c r="H93" s="50">
        <f>+H593</f>
        <v>25345080.359999999</v>
      </c>
      <c r="I93" s="30"/>
      <c r="J93" s="50">
        <f>+J593</f>
        <v>213.5198568063843</v>
      </c>
      <c r="K93" s="50">
        <f>+K593</f>
        <v>25375984.549999997</v>
      </c>
      <c r="L93" s="203"/>
    </row>
    <row r="94" spans="1:15">
      <c r="A94" s="8">
        <v>5</v>
      </c>
      <c r="C94" s="9" t="s">
        <v>22</v>
      </c>
      <c r="D94" s="27" t="s">
        <v>23</v>
      </c>
      <c r="E94" s="8">
        <v>5</v>
      </c>
      <c r="G94" s="50">
        <f>+G630</f>
        <v>94.74</v>
      </c>
      <c r="H94" s="50">
        <f>+H630</f>
        <v>10677835.48</v>
      </c>
      <c r="I94" s="30"/>
      <c r="J94" s="50">
        <f>+J630</f>
        <v>101.94015153725657</v>
      </c>
      <c r="K94" s="50">
        <f>+K630</f>
        <v>11179950.899999999</v>
      </c>
      <c r="L94" s="203"/>
    </row>
    <row r="95" spans="1:15">
      <c r="A95" s="8">
        <v>6</v>
      </c>
      <c r="C95" s="9" t="s">
        <v>24</v>
      </c>
      <c r="D95" s="27" t="s">
        <v>25</v>
      </c>
      <c r="E95" s="8">
        <v>6</v>
      </c>
      <c r="G95" s="50">
        <f>+G667</f>
        <v>104.27000000000001</v>
      </c>
      <c r="H95" s="50">
        <f>+H667</f>
        <v>21080685.530000001</v>
      </c>
      <c r="I95" s="30"/>
      <c r="J95" s="50">
        <f>+J667</f>
        <v>108.35223628968599</v>
      </c>
      <c r="K95" s="50">
        <f>+K667</f>
        <v>21195020.890000001</v>
      </c>
      <c r="L95" s="203"/>
    </row>
    <row r="96" spans="1:15">
      <c r="A96" s="8">
        <v>7</v>
      </c>
      <c r="C96" s="9" t="s">
        <v>26</v>
      </c>
      <c r="D96" s="27" t="s">
        <v>27</v>
      </c>
      <c r="E96" s="8">
        <v>7</v>
      </c>
      <c r="G96" s="50">
        <f>+G704</f>
        <v>23.61</v>
      </c>
      <c r="H96" s="50">
        <f>+H704</f>
        <v>10446442.640000001</v>
      </c>
      <c r="I96" s="30"/>
      <c r="J96" s="50">
        <f>+J704</f>
        <v>24.888639785073078</v>
      </c>
      <c r="K96" s="50">
        <f>+K704</f>
        <v>10384982</v>
      </c>
      <c r="L96" s="203"/>
      <c r="O96" s="137" t="s">
        <v>38</v>
      </c>
    </row>
    <row r="97" spans="1:254">
      <c r="A97" s="8">
        <v>8</v>
      </c>
      <c r="C97" s="9" t="s">
        <v>28</v>
      </c>
      <c r="D97" s="27" t="s">
        <v>29</v>
      </c>
      <c r="E97" s="8">
        <v>8</v>
      </c>
      <c r="G97" s="50">
        <f>+G741</f>
        <v>0</v>
      </c>
      <c r="H97" s="50">
        <f>+H741</f>
        <v>11699851.119999999</v>
      </c>
      <c r="I97" s="30"/>
      <c r="J97" s="50">
        <f>+J741</f>
        <v>0</v>
      </c>
      <c r="K97" s="50">
        <f>+K741</f>
        <v>11084515</v>
      </c>
      <c r="L97" s="203"/>
    </row>
    <row r="98" spans="1:254">
      <c r="A98" s="8">
        <v>9</v>
      </c>
      <c r="C98" s="9" t="s">
        <v>30</v>
      </c>
      <c r="D98" s="27" t="s">
        <v>31</v>
      </c>
      <c r="E98" s="8">
        <v>9</v>
      </c>
      <c r="G98" s="48">
        <f>+G779</f>
        <v>0</v>
      </c>
      <c r="H98" s="48">
        <f>+H779</f>
        <v>0</v>
      </c>
      <c r="I98" s="30" t="s">
        <v>38</v>
      </c>
      <c r="J98" s="48">
        <f>+J779</f>
        <v>0</v>
      </c>
      <c r="K98" s="48">
        <f>+K779</f>
        <v>0</v>
      </c>
      <c r="L98" s="203"/>
    </row>
    <row r="99" spans="1:254">
      <c r="A99" s="8">
        <v>10</v>
      </c>
      <c r="C99" s="9" t="s">
        <v>32</v>
      </c>
      <c r="D99" s="27" t="s">
        <v>33</v>
      </c>
      <c r="E99" s="8">
        <v>10</v>
      </c>
      <c r="G99" s="50">
        <f>+G815</f>
        <v>0</v>
      </c>
      <c r="H99" s="50">
        <f>+H815</f>
        <v>7488256.2700000005</v>
      </c>
      <c r="I99" s="30"/>
      <c r="J99" s="50">
        <f>+J815</f>
        <v>0</v>
      </c>
      <c r="K99" s="50">
        <f>+K815</f>
        <v>7869890.5899999999</v>
      </c>
      <c r="L99" s="203"/>
    </row>
    <row r="100" spans="1:254">
      <c r="A100" s="8"/>
      <c r="C100" s="9"/>
      <c r="D100" s="27"/>
      <c r="E100" s="8"/>
      <c r="F100" s="19" t="s">
        <v>6</v>
      </c>
      <c r="G100" s="20" t="s">
        <v>6</v>
      </c>
      <c r="H100" s="49"/>
      <c r="I100" s="28"/>
      <c r="J100" s="20"/>
      <c r="K100" s="49"/>
    </row>
    <row r="101" spans="1:254">
      <c r="A101" s="137">
        <v>11</v>
      </c>
      <c r="C101" s="9" t="s">
        <v>61</v>
      </c>
      <c r="E101" s="137">
        <v>11</v>
      </c>
      <c r="G101" s="50">
        <f t="shared" ref="G101:J101" si="0">SUM(G90:G99)</f>
        <v>1275.58</v>
      </c>
      <c r="H101" s="48">
        <f t="shared" si="0"/>
        <v>181889904.82000002</v>
      </c>
      <c r="I101" s="30"/>
      <c r="J101" s="50">
        <f t="shared" si="0"/>
        <v>1358.7455093345134</v>
      </c>
      <c r="K101" s="48">
        <f>SUM(K90:K99)</f>
        <v>186341077.38000003</v>
      </c>
    </row>
    <row r="102" spans="1:254">
      <c r="A102" s="8"/>
      <c r="E102" s="8"/>
      <c r="F102" s="19" t="s">
        <v>6</v>
      </c>
      <c r="G102" s="20" t="s">
        <v>6</v>
      </c>
      <c r="H102" s="21"/>
      <c r="I102" s="28"/>
      <c r="J102" s="20"/>
      <c r="K102" s="21"/>
    </row>
    <row r="103" spans="1:254">
      <c r="A103" s="8"/>
      <c r="E103" s="8"/>
      <c r="F103" s="19"/>
      <c r="G103" s="14"/>
      <c r="H103" s="21"/>
      <c r="I103" s="28"/>
      <c r="J103" s="14"/>
      <c r="K103" s="21"/>
    </row>
    <row r="104" spans="1:254">
      <c r="A104" s="137">
        <v>12</v>
      </c>
      <c r="C104" s="9" t="s">
        <v>35</v>
      </c>
      <c r="E104" s="137">
        <v>12</v>
      </c>
      <c r="G104" s="29"/>
      <c r="H104" s="29"/>
      <c r="I104" s="30"/>
      <c r="J104" s="50"/>
      <c r="K104" s="29"/>
    </row>
    <row r="105" spans="1:254">
      <c r="A105" s="8">
        <v>13</v>
      </c>
      <c r="C105" s="9" t="s">
        <v>36</v>
      </c>
      <c r="D105" s="27" t="s">
        <v>37</v>
      </c>
      <c r="E105" s="8">
        <v>13</v>
      </c>
      <c r="G105" s="50"/>
      <c r="H105" s="48">
        <v>0</v>
      </c>
      <c r="I105" s="30"/>
      <c r="J105" s="50"/>
      <c r="K105" s="48">
        <v>0</v>
      </c>
    </row>
    <row r="106" spans="1:254">
      <c r="A106" s="8">
        <v>14</v>
      </c>
      <c r="C106" s="9" t="s">
        <v>39</v>
      </c>
      <c r="D106" s="27" t="s">
        <v>62</v>
      </c>
      <c r="E106" s="8">
        <v>14</v>
      </c>
      <c r="G106" s="50"/>
      <c r="H106" s="116">
        <v>14673029</v>
      </c>
      <c r="I106" s="30"/>
      <c r="J106" s="50"/>
      <c r="K106" s="116">
        <v>15448141</v>
      </c>
    </row>
    <row r="107" spans="1:254">
      <c r="A107" s="8">
        <v>15</v>
      </c>
      <c r="C107" s="9" t="s">
        <v>41</v>
      </c>
      <c r="D107" s="27"/>
      <c r="E107" s="8">
        <v>15</v>
      </c>
      <c r="G107" s="160">
        <f>H182</f>
        <v>6327.8008888888889</v>
      </c>
      <c r="H107" s="204">
        <v>14237552.25</v>
      </c>
      <c r="I107" s="30"/>
      <c r="J107" s="160">
        <f>K182</f>
        <v>6172.23</v>
      </c>
      <c r="K107" s="204">
        <v>13887535</v>
      </c>
    </row>
    <row r="108" spans="1:254">
      <c r="A108" s="8">
        <v>16</v>
      </c>
      <c r="C108" s="9" t="s">
        <v>42</v>
      </c>
      <c r="D108" s="27"/>
      <c r="E108" s="8">
        <v>16</v>
      </c>
      <c r="G108" s="50"/>
      <c r="H108" s="48">
        <v>68338137.219999984</v>
      </c>
      <c r="I108" s="30"/>
      <c r="J108" s="50"/>
      <c r="K108" s="204">
        <v>72734099</v>
      </c>
    </row>
    <row r="109" spans="1:254">
      <c r="A109" s="27">
        <v>17</v>
      </c>
      <c r="B109" s="27"/>
      <c r="C109" s="31" t="s">
        <v>63</v>
      </c>
      <c r="D109" s="27" t="s">
        <v>64</v>
      </c>
      <c r="E109" s="27">
        <v>17</v>
      </c>
      <c r="F109" s="27"/>
      <c r="G109" s="50"/>
      <c r="H109" s="48">
        <v>82575689.469999984</v>
      </c>
      <c r="I109" s="31"/>
      <c r="J109" s="50"/>
      <c r="K109" s="48">
        <v>86621634</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c r="II109" s="31"/>
      <c r="IJ109" s="27"/>
      <c r="IK109" s="31"/>
      <c r="IL109" s="27"/>
      <c r="IM109" s="31"/>
      <c r="IN109" s="27"/>
      <c r="IO109" s="31"/>
      <c r="IP109" s="27"/>
      <c r="IQ109" s="31"/>
      <c r="IR109" s="27"/>
      <c r="IS109" s="31"/>
      <c r="IT109" s="27"/>
    </row>
    <row r="110" spans="1:254">
      <c r="A110" s="8">
        <v>18</v>
      </c>
      <c r="C110" s="9" t="s">
        <v>44</v>
      </c>
      <c r="D110" s="27" t="s">
        <v>64</v>
      </c>
      <c r="E110" s="8">
        <v>18</v>
      </c>
      <c r="G110" s="50"/>
      <c r="H110" s="48">
        <v>21053397.25</v>
      </c>
      <c r="I110" s="30"/>
      <c r="J110" s="50"/>
      <c r="K110" s="204">
        <v>22537642</v>
      </c>
    </row>
    <row r="111" spans="1:254">
      <c r="A111" s="8">
        <v>19</v>
      </c>
      <c r="C111" s="9" t="s">
        <v>45</v>
      </c>
      <c r="D111" s="27" t="s">
        <v>64</v>
      </c>
      <c r="E111" s="8">
        <v>19</v>
      </c>
      <c r="G111" s="50"/>
      <c r="H111" s="48">
        <v>43947423.25</v>
      </c>
      <c r="I111" s="30"/>
      <c r="J111" s="50"/>
      <c r="K111" s="204">
        <v>43578186</v>
      </c>
    </row>
    <row r="112" spans="1:254">
      <c r="A112" s="8">
        <v>20</v>
      </c>
      <c r="C112" s="9" t="s">
        <v>46</v>
      </c>
      <c r="D112" s="27" t="s">
        <v>64</v>
      </c>
      <c r="E112" s="8">
        <v>20</v>
      </c>
      <c r="G112" s="50"/>
      <c r="H112" s="48">
        <f>H109+H110+H111</f>
        <v>147576509.96999997</v>
      </c>
      <c r="I112" s="30"/>
      <c r="J112" s="50"/>
      <c r="K112" s="48">
        <f>K109+K110+K111</f>
        <v>152737462</v>
      </c>
    </row>
    <row r="113" spans="1:17">
      <c r="A113" s="27">
        <v>21</v>
      </c>
      <c r="C113" s="9" t="s">
        <v>279</v>
      </c>
      <c r="D113" s="27" t="s">
        <v>280</v>
      </c>
      <c r="E113" s="8">
        <v>21</v>
      </c>
      <c r="G113" s="50"/>
      <c r="H113" s="48">
        <v>0</v>
      </c>
      <c r="I113" s="30"/>
      <c r="J113" s="50"/>
      <c r="K113" s="48">
        <v>0</v>
      </c>
      <c r="L113" s="137" t="s">
        <v>38</v>
      </c>
    </row>
    <row r="114" spans="1:17">
      <c r="A114" s="27">
        <v>22</v>
      </c>
      <c r="C114" s="9" t="s">
        <v>276</v>
      </c>
      <c r="D114" s="27"/>
      <c r="E114" s="8">
        <v>22</v>
      </c>
      <c r="G114" s="50"/>
      <c r="H114" s="48">
        <v>0</v>
      </c>
      <c r="I114" s="30" t="s">
        <v>38</v>
      </c>
      <c r="J114" s="50"/>
      <c r="K114" s="48">
        <v>0</v>
      </c>
    </row>
    <row r="115" spans="1:17">
      <c r="A115" s="8">
        <v>23</v>
      </c>
      <c r="C115" s="32"/>
      <c r="E115" s="8">
        <v>23</v>
      </c>
      <c r="F115" s="19" t="s">
        <v>6</v>
      </c>
      <c r="G115" s="20"/>
      <c r="H115" s="21"/>
      <c r="I115" s="28"/>
      <c r="J115" s="20"/>
      <c r="K115" s="21"/>
      <c r="Q115" s="137" t="s">
        <v>38</v>
      </c>
    </row>
    <row r="116" spans="1:17">
      <c r="A116" s="8">
        <v>24</v>
      </c>
      <c r="C116" s="32"/>
      <c r="D116" s="9"/>
      <c r="E116" s="8">
        <v>24</v>
      </c>
    </row>
    <row r="117" spans="1:17">
      <c r="A117" s="8">
        <v>25</v>
      </c>
      <c r="C117" s="9" t="s">
        <v>277</v>
      </c>
      <c r="D117" s="27" t="s">
        <v>65</v>
      </c>
      <c r="E117" s="8">
        <v>25</v>
      </c>
      <c r="G117" s="50"/>
      <c r="H117" s="48">
        <v>19640366.169999998</v>
      </c>
      <c r="I117" s="30"/>
      <c r="J117" s="50"/>
      <c r="K117" s="48">
        <v>18155474.259999998</v>
      </c>
    </row>
    <row r="118" spans="1:17">
      <c r="A118" s="137">
        <v>26</v>
      </c>
      <c r="E118" s="137">
        <v>26</v>
      </c>
      <c r="F118" s="19" t="s">
        <v>6</v>
      </c>
      <c r="G118" s="20"/>
      <c r="H118" s="21"/>
      <c r="I118" s="28"/>
      <c r="J118" s="20"/>
      <c r="K118" s="21"/>
    </row>
    <row r="119" spans="1:17">
      <c r="A119" s="8">
        <v>27</v>
      </c>
      <c r="C119" s="9" t="s">
        <v>48</v>
      </c>
      <c r="E119" s="8">
        <v>27</v>
      </c>
      <c r="F119" s="17"/>
      <c r="G119" s="50"/>
      <c r="H119" s="48">
        <f>H105+H106+H112+H113+H114+H117</f>
        <v>181889905.13999996</v>
      </c>
      <c r="I119" s="29"/>
      <c r="J119" s="51"/>
      <c r="K119" s="48">
        <f>K105+K106+K112+K113+K114+K117</f>
        <v>186341077.25999999</v>
      </c>
      <c r="L119" s="91"/>
      <c r="M119" s="91"/>
      <c r="N119" s="91"/>
      <c r="O119" s="91"/>
      <c r="P119" s="91"/>
      <c r="Q119" s="91"/>
    </row>
    <row r="120" spans="1:17">
      <c r="A120" s="8"/>
      <c r="C120" s="9"/>
      <c r="E120" s="8"/>
      <c r="F120" s="52" t="s">
        <v>260</v>
      </c>
      <c r="G120" s="53"/>
      <c r="H120" s="53"/>
      <c r="I120" s="53"/>
      <c r="J120" s="54"/>
      <c r="K120" s="55"/>
    </row>
    <row r="121" spans="1:17" ht="29.25" customHeight="1">
      <c r="C121" s="243" t="s">
        <v>278</v>
      </c>
      <c r="D121" s="243"/>
      <c r="E121" s="243"/>
      <c r="F121" s="243"/>
      <c r="G121" s="243"/>
      <c r="H121" s="243"/>
      <c r="I121" s="243"/>
      <c r="J121" s="243"/>
      <c r="K121" s="56"/>
    </row>
    <row r="122" spans="1:17">
      <c r="D122" s="27"/>
      <c r="F122" s="19"/>
      <c r="G122" s="20"/>
      <c r="H122" s="3">
        <f>H119-H101</f>
        <v>0.31999993324279785</v>
      </c>
      <c r="I122" s="28"/>
      <c r="J122" s="20"/>
      <c r="K122" s="3">
        <f>K119-K101</f>
        <v>-0.12000003457069397</v>
      </c>
      <c r="M122" s="137" t="s">
        <v>38</v>
      </c>
    </row>
    <row r="123" spans="1:17">
      <c r="C123" s="137" t="s">
        <v>49</v>
      </c>
      <c r="G123" s="137"/>
      <c r="H123" s="137"/>
      <c r="J123" s="137"/>
      <c r="K123" s="137"/>
    </row>
    <row r="124" spans="1:17">
      <c r="D124" s="27"/>
      <c r="F124" s="19"/>
      <c r="G124" s="20"/>
      <c r="I124" s="28"/>
      <c r="J124" s="20"/>
      <c r="K124" s="21"/>
    </row>
    <row r="125" spans="1:17">
      <c r="E125" s="35"/>
    </row>
    <row r="126" spans="1:17">
      <c r="A126" s="36" t="s">
        <v>281</v>
      </c>
    </row>
    <row r="127" spans="1:17">
      <c r="A127" s="16" t="str">
        <f>$A$83</f>
        <v xml:space="preserve">Institution No.:  </v>
      </c>
      <c r="B127" s="36"/>
      <c r="C127" s="36"/>
      <c r="D127" s="36"/>
      <c r="E127" s="37"/>
      <c r="F127" s="36"/>
      <c r="G127" s="38"/>
      <c r="H127" s="39"/>
      <c r="I127" s="36"/>
      <c r="J127" s="38"/>
      <c r="K127" s="15" t="s">
        <v>50</v>
      </c>
    </row>
    <row r="128" spans="1:17">
      <c r="A128" s="244" t="s">
        <v>282</v>
      </c>
      <c r="B128" s="244"/>
      <c r="C128" s="244"/>
      <c r="D128" s="244"/>
      <c r="E128" s="244"/>
      <c r="F128" s="244"/>
      <c r="G128" s="244"/>
      <c r="H128" s="244"/>
      <c r="I128" s="244"/>
      <c r="J128" s="244"/>
      <c r="K128" s="244"/>
    </row>
    <row r="129" spans="1:11">
      <c r="A129" s="16" t="str">
        <f>$A$42</f>
        <v xml:space="preserve">NAME: </v>
      </c>
      <c r="C129" s="137" t="str">
        <f>$D$20</f>
        <v>University of Colorado</v>
      </c>
      <c r="H129" s="40"/>
      <c r="J129" s="14"/>
      <c r="K129" s="18" t="str">
        <f>$K$3</f>
        <v>Date: October 3, 2016</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
        <v>232</v>
      </c>
      <c r="I131" s="23"/>
      <c r="J131" s="24"/>
      <c r="K131" s="25" t="s">
        <v>257</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45" t="s">
        <v>66</v>
      </c>
      <c r="D135" s="245"/>
      <c r="E135" s="41">
        <v>2</v>
      </c>
      <c r="G135" s="94"/>
      <c r="H135" s="95">
        <v>0</v>
      </c>
      <c r="I135" s="95"/>
      <c r="J135" s="95"/>
      <c r="K135" s="95">
        <v>0</v>
      </c>
    </row>
    <row r="136" spans="1:11" ht="15.75" customHeight="1">
      <c r="A136" s="137">
        <v>3</v>
      </c>
      <c r="C136" s="137" t="s">
        <v>53</v>
      </c>
      <c r="E136" s="137">
        <v>3</v>
      </c>
      <c r="G136" s="94"/>
      <c r="H136" s="94">
        <v>0</v>
      </c>
      <c r="I136" s="94"/>
      <c r="J136" s="94"/>
      <c r="K136" s="94">
        <v>0</v>
      </c>
    </row>
    <row r="137" spans="1:11">
      <c r="A137" s="137">
        <v>4</v>
      </c>
      <c r="C137" s="137" t="s">
        <v>54</v>
      </c>
      <c r="E137" s="137">
        <v>4</v>
      </c>
      <c r="G137" s="94"/>
      <c r="H137" s="94">
        <v>0</v>
      </c>
      <c r="I137" s="94"/>
      <c r="J137" s="94"/>
      <c r="K137" s="94">
        <v>0</v>
      </c>
    </row>
    <row r="138" spans="1:11">
      <c r="A138" s="137">
        <v>5</v>
      </c>
      <c r="C138" s="137" t="s">
        <v>55</v>
      </c>
      <c r="E138" s="137">
        <v>5</v>
      </c>
      <c r="G138" s="94"/>
      <c r="H138" s="94">
        <v>0</v>
      </c>
      <c r="I138" s="94"/>
      <c r="J138" s="94"/>
      <c r="K138" s="94">
        <v>0</v>
      </c>
    </row>
    <row r="139" spans="1:11" ht="47.25" customHeight="1">
      <c r="A139" s="41">
        <v>6</v>
      </c>
      <c r="C139" s="245" t="s">
        <v>56</v>
      </c>
      <c r="D139" s="245"/>
      <c r="E139" s="41">
        <v>6</v>
      </c>
      <c r="G139" s="94"/>
      <c r="H139" s="95">
        <v>0</v>
      </c>
      <c r="I139" s="95"/>
      <c r="J139" s="95"/>
      <c r="K139" s="95">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c r="C158" s="137" t="s">
        <v>283</v>
      </c>
      <c r="E158" s="35"/>
    </row>
    <row r="159" spans="1:11">
      <c r="E159" s="35"/>
    </row>
    <row r="160" spans="1:11" ht="12.75">
      <c r="B160" s="45"/>
      <c r="C160" s="46"/>
      <c r="D160" s="47"/>
      <c r="E160" s="47"/>
      <c r="F160" s="47"/>
    </row>
    <row r="161" spans="1:13" ht="12.75">
      <c r="B161" s="45"/>
      <c r="C161" s="46"/>
      <c r="D161" s="47"/>
      <c r="E161" s="47"/>
      <c r="F161" s="47"/>
    </row>
    <row r="162" spans="1:13">
      <c r="E162" s="35"/>
    </row>
    <row r="163" spans="1:13">
      <c r="E163" s="35"/>
    </row>
    <row r="164" spans="1:13">
      <c r="E164" s="35"/>
    </row>
    <row r="165" spans="1:13">
      <c r="E165" s="35"/>
    </row>
    <row r="166" spans="1:13">
      <c r="E166" s="35"/>
    </row>
    <row r="167" spans="1:13">
      <c r="E167" s="35"/>
    </row>
    <row r="168" spans="1:13">
      <c r="E168" s="35"/>
    </row>
    <row r="169" spans="1:13">
      <c r="E169" s="35"/>
    </row>
    <row r="170" spans="1:13">
      <c r="E170" s="35"/>
    </row>
    <row r="171" spans="1:13">
      <c r="E171" s="35"/>
    </row>
    <row r="172" spans="1:13">
      <c r="E172" s="35"/>
    </row>
    <row r="173" spans="1:13">
      <c r="E173" s="35"/>
    </row>
    <row r="174" spans="1:13">
      <c r="A174" s="16" t="str">
        <f>$A$83</f>
        <v xml:space="preserve">Institution No.:  </v>
      </c>
      <c r="E174" s="35"/>
      <c r="G174" s="14"/>
      <c r="H174" s="40"/>
      <c r="J174" s="14"/>
      <c r="K174" s="15" t="s">
        <v>67</v>
      </c>
      <c r="L174" s="17"/>
      <c r="M174" s="57"/>
    </row>
    <row r="175" spans="1:13" s="36" customFormat="1">
      <c r="A175" s="244" t="s">
        <v>68</v>
      </c>
      <c r="B175" s="244"/>
      <c r="C175" s="244"/>
      <c r="D175" s="244"/>
      <c r="E175" s="244"/>
      <c r="F175" s="244"/>
      <c r="G175" s="244"/>
      <c r="H175" s="244"/>
      <c r="I175" s="244"/>
      <c r="J175" s="244"/>
      <c r="K175" s="244"/>
      <c r="L175" s="58"/>
      <c r="M175" s="59"/>
    </row>
    <row r="176" spans="1:13">
      <c r="A176" s="16" t="str">
        <f>$A$42</f>
        <v xml:space="preserve">NAME: </v>
      </c>
      <c r="C176" s="137" t="str">
        <f>$D$20</f>
        <v>University of Colorado</v>
      </c>
      <c r="H176" s="40"/>
      <c r="J176" s="14"/>
      <c r="K176" s="18" t="str">
        <f>$K$3</f>
        <v>Date: October 3, 2016</v>
      </c>
      <c r="L176" s="17"/>
      <c r="M176" s="57"/>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
        <v>232</v>
      </c>
      <c r="I178" s="23"/>
      <c r="J178" s="137"/>
      <c r="K178" s="25" t="str">
        <f>K131</f>
        <v>2016-17</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19" t="s">
        <v>6</v>
      </c>
      <c r="K180" s="19" t="s">
        <v>6</v>
      </c>
    </row>
    <row r="181" spans="1:11">
      <c r="A181" s="8">
        <v>1</v>
      </c>
      <c r="C181" s="9" t="s">
        <v>69</v>
      </c>
      <c r="E181" s="8">
        <v>1</v>
      </c>
      <c r="G181" s="14"/>
      <c r="H181" s="30"/>
      <c r="J181" s="137"/>
      <c r="K181" s="137"/>
    </row>
    <row r="182" spans="1:11">
      <c r="A182" s="27" t="s">
        <v>70</v>
      </c>
      <c r="C182" s="9" t="s">
        <v>71</v>
      </c>
      <c r="E182" s="27" t="s">
        <v>70</v>
      </c>
      <c r="F182" s="60"/>
      <c r="G182" s="96"/>
      <c r="H182" s="97">
        <v>6327.8008888888889</v>
      </c>
      <c r="I182" s="96"/>
      <c r="J182" s="137"/>
      <c r="K182" s="164">
        <v>6172.23</v>
      </c>
    </row>
    <row r="183" spans="1:11">
      <c r="A183" s="27" t="s">
        <v>72</v>
      </c>
      <c r="C183" s="9" t="s">
        <v>73</v>
      </c>
      <c r="E183" s="27" t="s">
        <v>72</v>
      </c>
      <c r="F183" s="60"/>
      <c r="G183" s="96"/>
      <c r="H183" s="98">
        <f>H184-H182</f>
        <v>825.20911111111127</v>
      </c>
      <c r="I183" s="96"/>
      <c r="J183" s="137"/>
      <c r="K183" s="165">
        <f>K184-K182</f>
        <v>1127.7700000000004</v>
      </c>
    </row>
    <row r="184" spans="1:11">
      <c r="A184" s="27" t="s">
        <v>74</v>
      </c>
      <c r="C184" s="9" t="s">
        <v>75</v>
      </c>
      <c r="E184" s="27" t="s">
        <v>74</v>
      </c>
      <c r="F184" s="60"/>
      <c r="G184" s="96"/>
      <c r="H184" s="97">
        <v>7153.01</v>
      </c>
      <c r="I184" s="96"/>
      <c r="J184" s="137"/>
      <c r="K184" s="166">
        <v>7300</v>
      </c>
    </row>
    <row r="185" spans="1:11">
      <c r="A185" s="8">
        <v>3</v>
      </c>
      <c r="C185" s="9" t="s">
        <v>76</v>
      </c>
      <c r="E185" s="8">
        <v>3</v>
      </c>
      <c r="F185" s="60"/>
      <c r="G185" s="96"/>
      <c r="H185" s="97">
        <v>2079.27</v>
      </c>
      <c r="I185" s="96"/>
      <c r="J185" s="137"/>
      <c r="K185" s="164">
        <v>1570</v>
      </c>
    </row>
    <row r="186" spans="1:11">
      <c r="A186" s="8">
        <v>4</v>
      </c>
      <c r="C186" s="9" t="s">
        <v>77</v>
      </c>
      <c r="E186" s="8">
        <v>4</v>
      </c>
      <c r="F186" s="60"/>
      <c r="G186" s="96"/>
      <c r="H186" s="97">
        <f>H184+H185</f>
        <v>9232.2800000000007</v>
      </c>
      <c r="I186" s="96"/>
      <c r="J186" s="137"/>
      <c r="K186" s="166">
        <f>K184+K185</f>
        <v>8870</v>
      </c>
    </row>
    <row r="187" spans="1:11">
      <c r="A187" s="8">
        <v>5</v>
      </c>
      <c r="E187" s="8">
        <v>5</v>
      </c>
      <c r="F187" s="60"/>
      <c r="G187" s="96"/>
      <c r="H187" s="97"/>
      <c r="I187" s="96"/>
      <c r="J187" s="137"/>
      <c r="K187" s="166"/>
    </row>
    <row r="188" spans="1:11">
      <c r="A188" s="8">
        <v>6</v>
      </c>
      <c r="C188" s="9" t="s">
        <v>78</v>
      </c>
      <c r="E188" s="8">
        <v>6</v>
      </c>
      <c r="F188" s="60"/>
      <c r="G188" s="96"/>
      <c r="H188" s="97">
        <v>1170.4000000000001</v>
      </c>
      <c r="I188" s="96"/>
      <c r="J188" s="137"/>
      <c r="K188" s="164">
        <v>1119</v>
      </c>
    </row>
    <row r="189" spans="1:11">
      <c r="A189" s="8">
        <v>7</v>
      </c>
      <c r="C189" s="9" t="s">
        <v>79</v>
      </c>
      <c r="E189" s="8">
        <v>7</v>
      </c>
      <c r="F189" s="60"/>
      <c r="G189" s="96"/>
      <c r="H189" s="97">
        <v>547.39</v>
      </c>
      <c r="I189" s="96"/>
      <c r="J189" s="137"/>
      <c r="K189" s="164">
        <v>420</v>
      </c>
    </row>
    <row r="190" spans="1:11">
      <c r="A190" s="8">
        <v>8</v>
      </c>
      <c r="C190" s="9" t="s">
        <v>80</v>
      </c>
      <c r="E190" s="8">
        <v>8</v>
      </c>
      <c r="F190" s="60"/>
      <c r="G190" s="96"/>
      <c r="H190" s="97">
        <v>1717.79</v>
      </c>
      <c r="I190" s="96"/>
      <c r="J190" s="137"/>
      <c r="K190" s="166">
        <v>1539</v>
      </c>
    </row>
    <row r="191" spans="1:11">
      <c r="A191" s="8">
        <v>9</v>
      </c>
      <c r="E191" s="8">
        <v>9</v>
      </c>
      <c r="F191" s="60"/>
      <c r="G191" s="96"/>
      <c r="H191" s="97"/>
      <c r="I191" s="96"/>
      <c r="J191" s="137"/>
      <c r="K191" s="166"/>
    </row>
    <row r="192" spans="1:11">
      <c r="A192" s="8">
        <v>10</v>
      </c>
      <c r="C192" s="9" t="s">
        <v>81</v>
      </c>
      <c r="E192" s="8">
        <v>10</v>
      </c>
      <c r="F192" s="60"/>
      <c r="G192" s="96"/>
      <c r="H192" s="97">
        <f>H184+H188</f>
        <v>8323.41</v>
      </c>
      <c r="I192" s="96"/>
      <c r="J192" s="137"/>
      <c r="K192" s="166">
        <f>K184+K188</f>
        <v>8419</v>
      </c>
    </row>
    <row r="193" spans="1:11">
      <c r="A193" s="8">
        <v>11</v>
      </c>
      <c r="C193" s="9" t="s">
        <v>82</v>
      </c>
      <c r="E193" s="8">
        <v>11</v>
      </c>
      <c r="F193" s="60"/>
      <c r="G193" s="96"/>
      <c r="H193" s="97">
        <f>H185+H189</f>
        <v>2626.66</v>
      </c>
      <c r="I193" s="96"/>
      <c r="J193" s="137"/>
      <c r="K193" s="166">
        <f>K185+K189</f>
        <v>1990</v>
      </c>
    </row>
    <row r="194" spans="1:11">
      <c r="A194" s="8">
        <v>12</v>
      </c>
      <c r="C194" s="9" t="s">
        <v>83</v>
      </c>
      <c r="E194" s="8">
        <v>12</v>
      </c>
      <c r="F194" s="60"/>
      <c r="G194" s="96"/>
      <c r="H194" s="97">
        <f>H192+H193</f>
        <v>10950.07</v>
      </c>
      <c r="I194" s="96"/>
      <c r="J194" s="137"/>
      <c r="K194" s="166">
        <f>K192+K193</f>
        <v>10409</v>
      </c>
    </row>
    <row r="195" spans="1:11">
      <c r="A195" s="8">
        <v>13</v>
      </c>
      <c r="E195" s="8">
        <v>13</v>
      </c>
      <c r="G195" s="96"/>
      <c r="H195" s="99"/>
      <c r="I195" s="100"/>
      <c r="J195" s="137"/>
      <c r="K195" s="165"/>
    </row>
    <row r="196" spans="1:11">
      <c r="A196" s="8">
        <v>15</v>
      </c>
      <c r="C196" s="9" t="s">
        <v>84</v>
      </c>
      <c r="E196" s="8">
        <v>15</v>
      </c>
      <c r="G196" s="96"/>
      <c r="H196" s="101"/>
      <c r="I196" s="100"/>
      <c r="J196" s="137"/>
      <c r="K196" s="137"/>
    </row>
    <row r="197" spans="1:11">
      <c r="A197" s="8">
        <v>16</v>
      </c>
      <c r="C197" s="9" t="s">
        <v>85</v>
      </c>
      <c r="E197" s="8">
        <v>16</v>
      </c>
      <c r="G197" s="96"/>
      <c r="H197" s="167">
        <f>(H101)/H194</f>
        <v>16610.844023828162</v>
      </c>
      <c r="I197" s="102"/>
      <c r="J197" s="137"/>
      <c r="K197" s="137"/>
    </row>
    <row r="198" spans="1:11">
      <c r="A198" s="8">
        <v>17</v>
      </c>
      <c r="C198" s="9" t="s">
        <v>86</v>
      </c>
      <c r="E198" s="8">
        <v>17</v>
      </c>
      <c r="G198" s="96"/>
      <c r="H198" s="146">
        <v>2250</v>
      </c>
      <c r="I198" s="100"/>
      <c r="J198" s="137"/>
      <c r="K198" s="137"/>
    </row>
    <row r="199" spans="1:11">
      <c r="A199" s="8">
        <v>18</v>
      </c>
      <c r="E199" s="8">
        <v>18</v>
      </c>
      <c r="G199" s="96"/>
      <c r="H199" s="100"/>
      <c r="I199" s="100"/>
      <c r="J199" s="137"/>
      <c r="K199" s="137"/>
    </row>
    <row r="200" spans="1:11">
      <c r="A200" s="137">
        <v>19</v>
      </c>
      <c r="C200" s="9" t="s">
        <v>87</v>
      </c>
      <c r="E200" s="137">
        <v>19</v>
      </c>
      <c r="G200" s="96"/>
      <c r="H200" s="100"/>
      <c r="I200" s="100"/>
      <c r="J200" s="137"/>
      <c r="K200" s="137"/>
    </row>
    <row r="201" spans="1:11">
      <c r="A201" s="8">
        <v>20</v>
      </c>
      <c r="C201" s="9" t="s">
        <v>88</v>
      </c>
      <c r="E201" s="8">
        <v>20</v>
      </c>
      <c r="F201" s="10"/>
      <c r="G201" s="103"/>
      <c r="H201" s="104">
        <v>718.74</v>
      </c>
      <c r="I201" s="103"/>
      <c r="J201" s="137"/>
      <c r="K201" s="137"/>
    </row>
    <row r="202" spans="1:11">
      <c r="A202" s="8">
        <v>21</v>
      </c>
      <c r="C202" s="9" t="s">
        <v>89</v>
      </c>
      <c r="E202" s="8">
        <v>21</v>
      </c>
      <c r="F202" s="10"/>
      <c r="G202" s="103"/>
      <c r="H202" s="104">
        <v>618.45000000000005</v>
      </c>
      <c r="I202" s="103"/>
      <c r="J202" s="137"/>
      <c r="K202" s="137"/>
    </row>
    <row r="203" spans="1:11">
      <c r="A203" s="8">
        <v>22</v>
      </c>
      <c r="C203" s="9" t="s">
        <v>90</v>
      </c>
      <c r="E203" s="8">
        <v>22</v>
      </c>
      <c r="F203" s="10"/>
      <c r="G203" s="103"/>
      <c r="H203" s="104">
        <v>100.29</v>
      </c>
      <c r="I203" s="103"/>
      <c r="J203" s="137"/>
      <c r="K203" s="137"/>
    </row>
    <row r="204" spans="1:11">
      <c r="A204" s="8">
        <v>23</v>
      </c>
      <c r="E204" s="8">
        <v>23</v>
      </c>
      <c r="F204" s="10"/>
      <c r="G204" s="103"/>
      <c r="H204" s="104"/>
      <c r="I204" s="103"/>
      <c r="J204" s="137"/>
      <c r="K204" s="137"/>
    </row>
    <row r="205" spans="1:11">
      <c r="A205" s="8">
        <v>24</v>
      </c>
      <c r="C205" s="9" t="s">
        <v>91</v>
      </c>
      <c r="E205" s="8">
        <v>24</v>
      </c>
      <c r="F205" s="10"/>
      <c r="G205" s="103"/>
      <c r="H205" s="103"/>
      <c r="I205" s="103"/>
      <c r="K205" s="137"/>
    </row>
    <row r="206" spans="1:11">
      <c r="A206" s="8">
        <v>25</v>
      </c>
      <c r="C206" s="9" t="s">
        <v>92</v>
      </c>
      <c r="E206" s="8">
        <v>25</v>
      </c>
      <c r="G206" s="96"/>
      <c r="H206" s="100">
        <f>IF(G459=0,0,H459/G459)+IF(G498=0,0,H498/G498)</f>
        <v>117988.68645599725</v>
      </c>
      <c r="I206" s="100"/>
      <c r="K206" s="137"/>
    </row>
    <row r="207" spans="1:11">
      <c r="A207" s="8">
        <v>26</v>
      </c>
      <c r="C207" s="9" t="s">
        <v>93</v>
      </c>
      <c r="E207" s="8">
        <v>26</v>
      </c>
      <c r="G207" s="96"/>
      <c r="H207" s="100">
        <f>IF(H202=0,0,(H455+H456+H494+H495)/H202)</f>
        <v>100953.98872988924</v>
      </c>
      <c r="I207" s="100"/>
      <c r="J207" s="137"/>
      <c r="K207" s="137"/>
    </row>
    <row r="208" spans="1:11">
      <c r="A208" s="8">
        <v>27</v>
      </c>
      <c r="C208" s="9" t="s">
        <v>94</v>
      </c>
      <c r="E208" s="8">
        <v>27</v>
      </c>
      <c r="G208" s="96"/>
      <c r="H208" s="100">
        <f>IF(H203=0,0,(H457+H458+H496+H497)/H203)</f>
        <v>121420.49117559077</v>
      </c>
      <c r="I208" s="100"/>
      <c r="J208" s="137"/>
      <c r="K208" s="137"/>
    </row>
    <row r="209" spans="1:13">
      <c r="A209" s="8">
        <v>28</v>
      </c>
      <c r="E209" s="8">
        <v>28</v>
      </c>
      <c r="G209" s="96"/>
      <c r="H209" s="100"/>
      <c r="I209" s="100"/>
      <c r="J209" s="137"/>
      <c r="K209" s="137"/>
    </row>
    <row r="210" spans="1:13">
      <c r="A210" s="8">
        <v>29</v>
      </c>
      <c r="C210" s="9" t="s">
        <v>95</v>
      </c>
      <c r="E210" s="8">
        <v>29</v>
      </c>
      <c r="F210" s="61"/>
      <c r="G210" s="96"/>
      <c r="H210" s="97">
        <f>G101</f>
        <v>1275.58</v>
      </c>
      <c r="I210" s="96"/>
      <c r="J210" s="137"/>
      <c r="K210" s="137"/>
    </row>
    <row r="211" spans="1:13">
      <c r="A211" s="9"/>
      <c r="H211" s="40"/>
      <c r="J211" s="137"/>
      <c r="K211" s="137"/>
    </row>
    <row r="212" spans="1:13">
      <c r="A212" s="9"/>
      <c r="H212" s="40"/>
      <c r="K212" s="40"/>
    </row>
    <row r="213" spans="1:13" ht="30" customHeight="1">
      <c r="A213" s="9"/>
      <c r="C213" s="252" t="s">
        <v>96</v>
      </c>
      <c r="D213" s="252"/>
      <c r="E213" s="252"/>
      <c r="F213" s="252"/>
      <c r="G213" s="252"/>
      <c r="H213" s="252"/>
      <c r="I213" s="252"/>
      <c r="K213" s="40"/>
    </row>
    <row r="214" spans="1:13">
      <c r="A214" s="9"/>
      <c r="H214" s="40"/>
      <c r="K214" s="40"/>
    </row>
    <row r="215" spans="1:13">
      <c r="A215" s="9"/>
      <c r="H215" s="40"/>
      <c r="K215" s="40"/>
    </row>
    <row r="216" spans="1:13">
      <c r="A216" s="9"/>
      <c r="H216" s="40"/>
      <c r="K216" s="40"/>
    </row>
    <row r="217" spans="1:13">
      <c r="A217" s="9"/>
      <c r="C217" s="36"/>
      <c r="D217" s="36"/>
      <c r="E217" s="36"/>
      <c r="F217" s="36"/>
      <c r="G217" s="62"/>
      <c r="H217" s="39"/>
      <c r="K217" s="40"/>
    </row>
    <row r="218" spans="1:13">
      <c r="A218" s="9"/>
      <c r="H218" s="40"/>
      <c r="K218" s="40"/>
    </row>
    <row r="219" spans="1:13">
      <c r="A219" s="9"/>
      <c r="G219" s="206" t="s">
        <v>284</v>
      </c>
      <c r="H219" s="207"/>
      <c r="I219" s="207"/>
      <c r="J219" s="208"/>
      <c r="K219" s="40"/>
    </row>
    <row r="220" spans="1:13">
      <c r="A220" s="9"/>
      <c r="G220" s="206"/>
      <c r="H220" s="207"/>
      <c r="I220" s="207"/>
      <c r="J220" s="209"/>
      <c r="K220" s="40"/>
    </row>
    <row r="221" spans="1:13">
      <c r="A221" s="9"/>
      <c r="H221" s="40"/>
      <c r="K221" s="40"/>
    </row>
    <row r="222" spans="1:13">
      <c r="A222" s="9"/>
      <c r="H222" s="40"/>
      <c r="K222" s="40"/>
    </row>
    <row r="223" spans="1:13">
      <c r="A223" s="9"/>
      <c r="H223" s="40"/>
      <c r="K223" s="40"/>
    </row>
    <row r="224" spans="1:13">
      <c r="E224" s="35"/>
      <c r="G224" s="14"/>
      <c r="H224" s="40"/>
      <c r="I224" s="17"/>
      <c r="K224" s="40"/>
      <c r="M224" s="57"/>
    </row>
    <row r="225" spans="1:11">
      <c r="A225" s="9"/>
      <c r="H225" s="40"/>
      <c r="K225" s="40"/>
    </row>
    <row r="226" spans="1:11">
      <c r="A226" s="16" t="str">
        <f>$A$83</f>
        <v xml:space="preserve">Institution No.:  </v>
      </c>
      <c r="C226" s="63"/>
      <c r="G226" s="137"/>
      <c r="H226" s="137"/>
      <c r="I226" s="31" t="s">
        <v>97</v>
      </c>
      <c r="J226" s="137"/>
      <c r="K226" s="137"/>
    </row>
    <row r="227" spans="1:11">
      <c r="A227" s="159"/>
      <c r="B227" s="253" t="s">
        <v>98</v>
      </c>
      <c r="C227" s="253"/>
      <c r="D227" s="253"/>
      <c r="E227" s="253"/>
      <c r="F227" s="253"/>
      <c r="G227" s="253"/>
      <c r="H227" s="253"/>
      <c r="I227" s="253"/>
      <c r="J227" s="253"/>
      <c r="K227" s="253"/>
    </row>
    <row r="228" spans="1:11">
      <c r="A228" s="16" t="str">
        <f>$A$42</f>
        <v xml:space="preserve">NAME: </v>
      </c>
      <c r="C228" s="137" t="str">
        <f>$D$20</f>
        <v>University of Colorado</v>
      </c>
      <c r="G228" s="137"/>
      <c r="H228" s="137"/>
      <c r="I228" s="18" t="str">
        <f>$K$3</f>
        <v>Date: October 3, 2016</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5"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05">
        <v>0</v>
      </c>
      <c r="E236" s="105">
        <v>0</v>
      </c>
      <c r="F236" s="97">
        <v>0</v>
      </c>
      <c r="G236" s="137"/>
      <c r="H236" s="137"/>
      <c r="J236" s="137"/>
      <c r="K236" s="137"/>
    </row>
    <row r="237" spans="1:11">
      <c r="A237" s="9"/>
      <c r="D237" s="105"/>
      <c r="E237" s="105"/>
      <c r="F237" s="105"/>
      <c r="G237" s="137"/>
      <c r="H237" s="137"/>
      <c r="J237" s="137"/>
      <c r="K237" s="137"/>
    </row>
    <row r="238" spans="1:11">
      <c r="A238" s="9"/>
      <c r="C238" s="9" t="s">
        <v>106</v>
      </c>
      <c r="D238" s="205">
        <v>4174</v>
      </c>
      <c r="E238" s="97">
        <v>170.06983588811499</v>
      </c>
      <c r="F238" s="97">
        <v>24.542858986151888</v>
      </c>
      <c r="G238" s="8"/>
      <c r="H238" s="137"/>
      <c r="J238" s="137"/>
      <c r="K238" s="137"/>
    </row>
    <row r="239" spans="1:11">
      <c r="A239" s="9"/>
      <c r="D239" s="210"/>
      <c r="E239" s="99"/>
      <c r="F239" s="99"/>
      <c r="G239" s="137"/>
      <c r="H239" s="137"/>
      <c r="J239" s="137"/>
      <c r="K239" s="137"/>
    </row>
    <row r="240" spans="1:11">
      <c r="A240" s="9"/>
      <c r="C240" s="9" t="s">
        <v>107</v>
      </c>
      <c r="D240" s="205">
        <v>4220</v>
      </c>
      <c r="E240" s="97">
        <v>256.164765080476</v>
      </c>
      <c r="F240" s="97">
        <v>16.473772256204935</v>
      </c>
      <c r="G240" s="8"/>
      <c r="H240" s="137"/>
      <c r="J240" s="137"/>
      <c r="K240" s="137"/>
    </row>
    <row r="241" spans="1:11">
      <c r="A241" s="9"/>
      <c r="D241" s="210"/>
      <c r="E241" s="99"/>
      <c r="F241" s="99"/>
      <c r="G241" s="137"/>
      <c r="H241" s="137"/>
      <c r="J241" s="137"/>
      <c r="K241" s="137"/>
    </row>
    <row r="242" spans="1:11">
      <c r="A242" s="9"/>
      <c r="C242" s="9" t="s">
        <v>108</v>
      </c>
      <c r="D242" s="205">
        <v>8394</v>
      </c>
      <c r="E242" s="97">
        <v>426.234600968591</v>
      </c>
      <c r="F242" s="97">
        <v>19.693380079714714</v>
      </c>
      <c r="G242" s="29"/>
      <c r="H242" s="64"/>
      <c r="J242" s="137"/>
      <c r="K242" s="137"/>
    </row>
    <row r="243" spans="1:11">
      <c r="A243" s="9"/>
      <c r="D243" s="211"/>
      <c r="E243" s="65"/>
      <c r="F243" s="65"/>
      <c r="G243" s="137"/>
      <c r="H243" s="137"/>
      <c r="J243" s="137"/>
      <c r="K243" s="137"/>
    </row>
    <row r="244" spans="1:11">
      <c r="A244" s="9"/>
      <c r="D244" s="211"/>
      <c r="E244" s="65"/>
      <c r="F244" s="65"/>
      <c r="G244" s="137"/>
      <c r="H244" s="137"/>
      <c r="J244" s="137"/>
      <c r="K244" s="137"/>
    </row>
    <row r="245" spans="1:11">
      <c r="A245" s="9"/>
      <c r="C245" s="9" t="s">
        <v>109</v>
      </c>
      <c r="D245" s="210">
        <v>2391</v>
      </c>
      <c r="E245" s="99">
        <v>217.55370141481501</v>
      </c>
      <c r="F245" s="97">
        <v>10.990389887419205</v>
      </c>
      <c r="G245" s="8"/>
      <c r="H245" s="137"/>
      <c r="J245" s="137"/>
      <c r="K245" s="137"/>
    </row>
    <row r="246" spans="1:11">
      <c r="A246" s="9"/>
      <c r="D246" s="210"/>
      <c r="E246" s="99"/>
      <c r="F246" s="97"/>
      <c r="G246" s="137"/>
      <c r="H246" s="137"/>
      <c r="J246" s="137"/>
      <c r="K246" s="137"/>
    </row>
    <row r="247" spans="1:11">
      <c r="A247" s="9"/>
      <c r="B247" s="9" t="s">
        <v>38</v>
      </c>
      <c r="C247" s="9" t="s">
        <v>110</v>
      </c>
      <c r="D247" s="210">
        <v>166</v>
      </c>
      <c r="E247" s="99">
        <v>52.4586686661968</v>
      </c>
      <c r="F247" s="97">
        <v>3.1643959753589153</v>
      </c>
      <c r="G247" s="8"/>
      <c r="H247" s="137"/>
      <c r="J247" s="137"/>
      <c r="K247" s="137"/>
    </row>
    <row r="248" spans="1:11">
      <c r="A248" s="9"/>
      <c r="D248" s="210"/>
      <c r="E248" s="99"/>
      <c r="F248" s="97"/>
      <c r="G248" s="137"/>
      <c r="H248" s="137"/>
      <c r="J248" s="137"/>
      <c r="K248" s="137"/>
    </row>
    <row r="249" spans="1:11">
      <c r="A249" s="9"/>
      <c r="C249" s="9" t="s">
        <v>111</v>
      </c>
      <c r="D249" s="210">
        <v>2557</v>
      </c>
      <c r="E249" s="99">
        <v>270.0123700810118</v>
      </c>
      <c r="F249" s="97">
        <v>9.4699365041417298</v>
      </c>
      <c r="G249" s="8"/>
      <c r="H249" s="137"/>
      <c r="J249" s="137"/>
      <c r="K249" s="137"/>
    </row>
    <row r="250" spans="1:11">
      <c r="A250" s="9"/>
      <c r="D250" s="212"/>
      <c r="E250" s="87"/>
      <c r="F250" s="97"/>
      <c r="G250" s="137"/>
      <c r="H250" s="137"/>
      <c r="J250" s="137"/>
      <c r="K250" s="137"/>
    </row>
    <row r="251" spans="1:11">
      <c r="A251" s="9"/>
      <c r="C251" s="9" t="s">
        <v>112</v>
      </c>
      <c r="D251" s="213">
        <v>10951</v>
      </c>
      <c r="E251" s="90">
        <v>696.24697104960273</v>
      </c>
      <c r="F251" s="97">
        <v>15.72861420638025</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214" t="s">
        <v>285</v>
      </c>
      <c r="B264" s="214"/>
      <c r="C264" s="214"/>
      <c r="D264" s="214"/>
      <c r="E264" s="214"/>
      <c r="F264" s="214"/>
      <c r="G264" s="214"/>
      <c r="H264" s="215"/>
      <c r="I264" s="216"/>
      <c r="J264" s="216"/>
      <c r="K264" s="216"/>
    </row>
    <row r="265" spans="1:11">
      <c r="A265" s="214"/>
      <c r="B265" s="214"/>
      <c r="C265" s="214"/>
      <c r="D265" s="214"/>
      <c r="E265" s="214"/>
      <c r="F265" s="214"/>
      <c r="G265" s="214"/>
      <c r="H265" s="215"/>
      <c r="I265" s="216"/>
      <c r="J265" s="216"/>
      <c r="K265" s="216"/>
    </row>
    <row r="266" spans="1:11">
      <c r="F266" s="2"/>
      <c r="G266" s="40"/>
      <c r="H266" s="40"/>
      <c r="K266" s="40"/>
    </row>
    <row r="267" spans="1:11">
      <c r="A267" s="9"/>
      <c r="H267" s="40"/>
      <c r="K267" s="40"/>
    </row>
    <row r="268" spans="1:11">
      <c r="A268" s="214" t="s">
        <v>286</v>
      </c>
      <c r="B268" s="214"/>
      <c r="C268" s="214"/>
      <c r="D268" s="214"/>
      <c r="E268" s="214"/>
      <c r="F268" s="214"/>
      <c r="G268" s="214"/>
      <c r="H268" s="214"/>
      <c r="I268" s="214"/>
      <c r="J268" s="214"/>
      <c r="K268" s="40"/>
    </row>
    <row r="269" spans="1:11">
      <c r="A269" s="214"/>
      <c r="B269" s="214"/>
      <c r="C269" s="214"/>
      <c r="D269" s="214"/>
      <c r="E269" s="214"/>
      <c r="F269" s="214"/>
      <c r="G269" s="214"/>
      <c r="H269" s="214"/>
      <c r="I269" s="214"/>
      <c r="J269" s="214"/>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3, 2016</v>
      </c>
    </row>
    <row r="278" spans="1:11">
      <c r="A278" s="19" t="s">
        <v>6</v>
      </c>
      <c r="B278" s="19" t="s">
        <v>6</v>
      </c>
      <c r="C278" s="19" t="s">
        <v>6</v>
      </c>
      <c r="D278" s="19" t="s">
        <v>6</v>
      </c>
      <c r="E278" s="19" t="s">
        <v>6</v>
      </c>
      <c r="F278" s="19" t="s">
        <v>6</v>
      </c>
      <c r="G278" s="20" t="s">
        <v>6</v>
      </c>
      <c r="H278" s="21" t="s">
        <v>6</v>
      </c>
      <c r="I278" s="19" t="s">
        <v>6</v>
      </c>
      <c r="J278" s="20" t="s">
        <v>6</v>
      </c>
      <c r="K278" s="21" t="s">
        <v>6</v>
      </c>
    </row>
    <row r="279" spans="1:11">
      <c r="A279" s="22" t="s">
        <v>7</v>
      </c>
      <c r="E279" s="22" t="s">
        <v>7</v>
      </c>
      <c r="F279" s="23"/>
      <c r="G279" s="24"/>
      <c r="H279" s="25" t="s">
        <v>232</v>
      </c>
      <c r="I279" s="23"/>
      <c r="J279" s="137"/>
      <c r="K279" s="137"/>
    </row>
    <row r="280" spans="1:11" ht="33.75" customHeight="1">
      <c r="A280" s="22" t="s">
        <v>9</v>
      </c>
      <c r="C280" s="26" t="s">
        <v>51</v>
      </c>
      <c r="D280" s="68" t="s">
        <v>287</v>
      </c>
      <c r="E280" s="22" t="s">
        <v>9</v>
      </c>
      <c r="F280" s="23"/>
      <c r="G280" s="24" t="s">
        <v>11</v>
      </c>
      <c r="H280" s="25" t="s">
        <v>12</v>
      </c>
      <c r="I280" s="23"/>
      <c r="J280" s="137"/>
      <c r="K280" s="137"/>
    </row>
    <row r="281" spans="1:11">
      <c r="A281" s="19" t="s">
        <v>6</v>
      </c>
      <c r="B281" s="19" t="s">
        <v>6</v>
      </c>
      <c r="C281" s="19" t="s">
        <v>6</v>
      </c>
      <c r="D281" s="19" t="s">
        <v>6</v>
      </c>
      <c r="E281" s="19" t="s">
        <v>6</v>
      </c>
      <c r="F281" s="19" t="s">
        <v>6</v>
      </c>
      <c r="G281" s="20" t="s">
        <v>6</v>
      </c>
      <c r="H281" s="21" t="s">
        <v>6</v>
      </c>
      <c r="I281" s="19" t="s">
        <v>6</v>
      </c>
      <c r="J281" s="137"/>
      <c r="K281" s="137"/>
    </row>
    <row r="282" spans="1:11">
      <c r="A282" s="8">
        <v>1</v>
      </c>
      <c r="C282" s="9" t="s">
        <v>117</v>
      </c>
      <c r="E282" s="8">
        <v>1</v>
      </c>
      <c r="G282" s="14"/>
      <c r="H282" s="40"/>
      <c r="J282" s="137"/>
      <c r="K282" s="137"/>
    </row>
    <row r="283" spans="1:11">
      <c r="A283" s="8">
        <f>(A282+1)</f>
        <v>2</v>
      </c>
      <c r="C283" s="9" t="s">
        <v>118</v>
      </c>
      <c r="D283" s="9" t="s">
        <v>119</v>
      </c>
      <c r="E283" s="8">
        <f>(E282+1)</f>
        <v>2</v>
      </c>
      <c r="F283" s="10"/>
      <c r="G283" s="104">
        <v>293.04000000000002</v>
      </c>
      <c r="H283" s="104">
        <v>2870546.31</v>
      </c>
      <c r="I283" s="103"/>
      <c r="J283" s="137"/>
      <c r="K283" s="137"/>
    </row>
    <row r="284" spans="1:11">
      <c r="A284" s="8">
        <f>(A283+1)</f>
        <v>3</v>
      </c>
      <c r="D284" s="9" t="s">
        <v>120</v>
      </c>
      <c r="E284" s="8">
        <f>(E283+1)</f>
        <v>3</v>
      </c>
      <c r="F284" s="10"/>
      <c r="G284" s="104">
        <v>540.97</v>
      </c>
      <c r="H284" s="104">
        <v>38616420.979999997</v>
      </c>
      <c r="I284" s="103"/>
      <c r="J284" s="137"/>
      <c r="K284" s="137"/>
    </row>
    <row r="285" spans="1:11">
      <c r="A285" s="8">
        <v>4</v>
      </c>
      <c r="C285" s="9" t="s">
        <v>121</v>
      </c>
      <c r="D285" s="9" t="s">
        <v>122</v>
      </c>
      <c r="E285" s="8">
        <v>4</v>
      </c>
      <c r="F285" s="10"/>
      <c r="G285" s="104">
        <v>43.54</v>
      </c>
      <c r="H285" s="104">
        <v>1035945.63</v>
      </c>
      <c r="I285" s="103"/>
      <c r="J285" s="137"/>
      <c r="K285" s="137"/>
    </row>
    <row r="286" spans="1:11">
      <c r="A286" s="8">
        <f>(A285+1)</f>
        <v>5</v>
      </c>
      <c r="D286" s="9" t="s">
        <v>123</v>
      </c>
      <c r="E286" s="8">
        <f>(E285+1)</f>
        <v>5</v>
      </c>
      <c r="F286" s="10"/>
      <c r="G286" s="104">
        <v>96.8</v>
      </c>
      <c r="H286" s="104">
        <v>2491248.21</v>
      </c>
      <c r="I286" s="103"/>
      <c r="J286" s="137"/>
      <c r="K286" s="137"/>
    </row>
    <row r="287" spans="1:11">
      <c r="A287" s="8">
        <f>(A286+1)</f>
        <v>6</v>
      </c>
      <c r="C287" s="9" t="s">
        <v>124</v>
      </c>
      <c r="E287" s="8">
        <f>(E286+1)</f>
        <v>6</v>
      </c>
      <c r="G287" s="100">
        <v>974.34999999999991</v>
      </c>
      <c r="H287" s="100">
        <v>45014161.130000003</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04">
        <v>911.13</v>
      </c>
      <c r="H289" s="104">
        <v>9273159.4900000002</v>
      </c>
      <c r="I289" s="103"/>
      <c r="J289" s="137"/>
      <c r="K289" s="137"/>
    </row>
    <row r="290" spans="1:11">
      <c r="A290" s="8">
        <v>9</v>
      </c>
      <c r="D290" s="9" t="s">
        <v>120</v>
      </c>
      <c r="E290" s="8">
        <v>9</v>
      </c>
      <c r="F290" s="10"/>
      <c r="G290" s="104">
        <v>3440.67</v>
      </c>
      <c r="H290" s="104">
        <v>37092719.75</v>
      </c>
      <c r="I290" s="103"/>
      <c r="J290" s="137"/>
      <c r="K290" s="137"/>
    </row>
    <row r="291" spans="1:11">
      <c r="A291" s="8">
        <v>10</v>
      </c>
      <c r="C291" s="9" t="s">
        <v>121</v>
      </c>
      <c r="D291" s="9" t="s">
        <v>122</v>
      </c>
      <c r="E291" s="8">
        <v>10</v>
      </c>
      <c r="F291" s="10"/>
      <c r="G291" s="104">
        <v>264.35000000000002</v>
      </c>
      <c r="H291" s="104">
        <v>7070019.7000000002</v>
      </c>
      <c r="I291" s="103"/>
      <c r="J291" s="137"/>
      <c r="K291" s="137"/>
    </row>
    <row r="292" spans="1:11">
      <c r="A292" s="8">
        <f>(A291+1)</f>
        <v>11</v>
      </c>
      <c r="D292" s="9" t="s">
        <v>123</v>
      </c>
      <c r="E292" s="8">
        <f>(E291+1)</f>
        <v>11</v>
      </c>
      <c r="F292" s="10"/>
      <c r="G292" s="104">
        <v>553.6</v>
      </c>
      <c r="H292" s="104">
        <v>13750872.5</v>
      </c>
      <c r="I292" s="103"/>
      <c r="J292" s="137"/>
      <c r="K292" s="137"/>
    </row>
    <row r="293" spans="1:11">
      <c r="A293" s="8">
        <f>(A292+1)</f>
        <v>12</v>
      </c>
      <c r="C293" s="9" t="s">
        <v>126</v>
      </c>
      <c r="E293" s="8">
        <f>(E292+1)</f>
        <v>12</v>
      </c>
      <c r="G293" s="99">
        <v>5169.7500000000009</v>
      </c>
      <c r="H293" s="100">
        <v>67186771.439999998</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04">
        <v>0</v>
      </c>
      <c r="H295" s="103">
        <v>0</v>
      </c>
      <c r="I295" s="103"/>
      <c r="J295" s="137"/>
      <c r="K295" s="137"/>
    </row>
    <row r="296" spans="1:11">
      <c r="A296" s="8">
        <v>15</v>
      </c>
      <c r="C296" s="9"/>
      <c r="D296" s="9" t="s">
        <v>120</v>
      </c>
      <c r="E296" s="8">
        <v>15</v>
      </c>
      <c r="F296" s="10"/>
      <c r="G296" s="104">
        <v>0</v>
      </c>
      <c r="H296" s="103">
        <v>0</v>
      </c>
      <c r="I296" s="103"/>
      <c r="J296" s="137"/>
      <c r="K296" s="137"/>
    </row>
    <row r="297" spans="1:11">
      <c r="A297" s="8">
        <v>16</v>
      </c>
      <c r="C297" s="9" t="s">
        <v>121</v>
      </c>
      <c r="D297" s="9" t="s">
        <v>122</v>
      </c>
      <c r="E297" s="8">
        <v>16</v>
      </c>
      <c r="F297" s="10"/>
      <c r="G297" s="104">
        <v>0</v>
      </c>
      <c r="H297" s="103">
        <v>0</v>
      </c>
      <c r="I297" s="103"/>
      <c r="J297" s="137"/>
      <c r="K297" s="137"/>
    </row>
    <row r="298" spans="1:11">
      <c r="A298" s="8">
        <v>17</v>
      </c>
      <c r="C298" s="9"/>
      <c r="D298" s="9" t="s">
        <v>123</v>
      </c>
      <c r="E298" s="8">
        <v>17</v>
      </c>
      <c r="G298" s="99">
        <v>0</v>
      </c>
      <c r="H298" s="100">
        <v>0</v>
      </c>
      <c r="I298" s="100"/>
      <c r="J298" s="137"/>
      <c r="K298" s="137"/>
    </row>
    <row r="299" spans="1:11">
      <c r="A299" s="8">
        <v>18</v>
      </c>
      <c r="C299" s="9" t="s">
        <v>128</v>
      </c>
      <c r="D299" s="9"/>
      <c r="E299" s="8">
        <v>18</v>
      </c>
      <c r="G299" s="99">
        <v>0</v>
      </c>
      <c r="H299" s="100">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04">
        <v>875.1</v>
      </c>
      <c r="H301" s="104">
        <v>8909691.4499999993</v>
      </c>
      <c r="I301" s="103"/>
      <c r="J301" s="137"/>
      <c r="K301" s="137"/>
    </row>
    <row r="302" spans="1:11">
      <c r="A302" s="8">
        <v>21</v>
      </c>
      <c r="C302" s="9"/>
      <c r="D302" s="9" t="s">
        <v>120</v>
      </c>
      <c r="E302" s="8">
        <v>21</v>
      </c>
      <c r="F302" s="69"/>
      <c r="G302" s="104">
        <v>3171.37</v>
      </c>
      <c r="H302" s="104">
        <v>6866548.7400000002</v>
      </c>
      <c r="I302" s="103"/>
      <c r="J302" s="137"/>
      <c r="K302" s="137"/>
    </row>
    <row r="303" spans="1:11">
      <c r="A303" s="8">
        <v>22</v>
      </c>
      <c r="C303" s="9" t="s">
        <v>121</v>
      </c>
      <c r="D303" s="9" t="s">
        <v>122</v>
      </c>
      <c r="E303" s="8">
        <v>22</v>
      </c>
      <c r="F303" s="69"/>
      <c r="G303" s="104">
        <v>239.5</v>
      </c>
      <c r="H303" s="104">
        <v>6353693.3499999996</v>
      </c>
      <c r="I303" s="103"/>
      <c r="J303" s="137"/>
      <c r="K303" s="137"/>
    </row>
    <row r="304" spans="1:11">
      <c r="A304" s="8">
        <v>23</v>
      </c>
      <c r="D304" s="9" t="s">
        <v>123</v>
      </c>
      <c r="E304" s="8">
        <v>23</v>
      </c>
      <c r="F304" s="69"/>
      <c r="G304" s="104">
        <v>520</v>
      </c>
      <c r="H304" s="104">
        <v>13245643.859999999</v>
      </c>
      <c r="I304" s="103"/>
      <c r="J304" s="137"/>
      <c r="K304" s="137"/>
    </row>
    <row r="305" spans="1:11">
      <c r="A305" s="8">
        <v>24</v>
      </c>
      <c r="C305" s="9" t="s">
        <v>130</v>
      </c>
      <c r="E305" s="8">
        <v>24</v>
      </c>
      <c r="F305" s="57"/>
      <c r="G305" s="97">
        <v>4805.9699999999993</v>
      </c>
      <c r="H305" s="96">
        <v>35375577.399999999</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210">
        <v>2079.27</v>
      </c>
      <c r="H307" s="100">
        <f t="shared" ref="H307:H310" si="1">H283+H289+H295+H301</f>
        <v>21053397.25</v>
      </c>
      <c r="I307" s="100"/>
      <c r="J307" s="137"/>
      <c r="K307" s="137"/>
    </row>
    <row r="308" spans="1:11">
      <c r="A308" s="8">
        <v>27</v>
      </c>
      <c r="C308" s="9"/>
      <c r="D308" s="9" t="s">
        <v>120</v>
      </c>
      <c r="E308" s="8">
        <v>27</v>
      </c>
      <c r="G308" s="210">
        <v>7153.01</v>
      </c>
      <c r="H308" s="100">
        <f t="shared" si="1"/>
        <v>82575689.469999984</v>
      </c>
      <c r="I308" s="100"/>
      <c r="J308" s="137"/>
      <c r="K308" s="137"/>
    </row>
    <row r="309" spans="1:11">
      <c r="A309" s="8">
        <v>28</v>
      </c>
      <c r="C309" s="9" t="s">
        <v>121</v>
      </c>
      <c r="D309" s="9" t="s">
        <v>122</v>
      </c>
      <c r="E309" s="8">
        <v>28</v>
      </c>
      <c r="G309" s="210">
        <v>547.39</v>
      </c>
      <c r="H309" s="100">
        <f t="shared" si="1"/>
        <v>14459658.68</v>
      </c>
      <c r="I309" s="100"/>
      <c r="J309" s="137"/>
      <c r="K309" s="137"/>
    </row>
    <row r="310" spans="1:11">
      <c r="A310" s="8">
        <v>29</v>
      </c>
      <c r="D310" s="9" t="s">
        <v>123</v>
      </c>
      <c r="E310" s="8">
        <v>29</v>
      </c>
      <c r="G310" s="210">
        <v>1170.4000000000001</v>
      </c>
      <c r="H310" s="100">
        <f t="shared" si="1"/>
        <v>29487764.57</v>
      </c>
      <c r="I310" s="100"/>
      <c r="J310" s="137"/>
      <c r="K310" s="137"/>
    </row>
    <row r="311" spans="1:11">
      <c r="A311" s="8">
        <v>30</v>
      </c>
      <c r="E311" s="8">
        <v>30</v>
      </c>
      <c r="G311" s="205"/>
      <c r="H311" s="96"/>
      <c r="I311" s="100"/>
      <c r="J311" s="137"/>
      <c r="K311" s="137"/>
    </row>
    <row r="312" spans="1:11">
      <c r="A312" s="8">
        <v>31</v>
      </c>
      <c r="C312" s="9" t="s">
        <v>132</v>
      </c>
      <c r="E312" s="8">
        <v>31</v>
      </c>
      <c r="G312" s="210">
        <v>9232.2800000000007</v>
      </c>
      <c r="H312" s="100">
        <f>SUM(H307:H308)</f>
        <v>103629086.71999998</v>
      </c>
      <c r="I312" s="100"/>
      <c r="J312" s="137"/>
      <c r="K312" s="137"/>
    </row>
    <row r="313" spans="1:11">
      <c r="A313" s="8">
        <v>32</v>
      </c>
      <c r="C313" s="9" t="s">
        <v>133</v>
      </c>
      <c r="E313" s="8">
        <v>32</v>
      </c>
      <c r="G313" s="210">
        <v>1717.79</v>
      </c>
      <c r="H313" s="100">
        <f>SUM(H309:H310)</f>
        <v>43947423.25</v>
      </c>
      <c r="I313" s="100"/>
      <c r="J313" s="137"/>
      <c r="K313" s="137"/>
    </row>
    <row r="314" spans="1:11">
      <c r="A314" s="8">
        <v>33</v>
      </c>
      <c r="C314" s="9" t="s">
        <v>134</v>
      </c>
      <c r="E314" s="8">
        <v>33</v>
      </c>
      <c r="F314" s="57"/>
      <c r="G314" s="205">
        <v>2626.66</v>
      </c>
      <c r="H314" s="96">
        <f>SUM(H307,H309)</f>
        <v>35513055.93</v>
      </c>
      <c r="I314" s="96"/>
      <c r="J314" s="137"/>
      <c r="K314" s="137"/>
    </row>
    <row r="315" spans="1:11">
      <c r="A315" s="8">
        <v>34</v>
      </c>
      <c r="C315" s="9" t="s">
        <v>135</v>
      </c>
      <c r="E315" s="8">
        <v>34</v>
      </c>
      <c r="F315" s="57"/>
      <c r="G315" s="205">
        <v>8323.41</v>
      </c>
      <c r="H315" s="96">
        <f>SUM(H308,H310)</f>
        <v>112063454.03999999</v>
      </c>
      <c r="I315" s="96"/>
      <c r="J315" s="137"/>
      <c r="K315" s="137"/>
    </row>
    <row r="316" spans="1:11">
      <c r="A316" s="9"/>
      <c r="C316" s="19" t="s">
        <v>6</v>
      </c>
      <c r="D316" s="19" t="s">
        <v>6</v>
      </c>
      <c r="E316" s="19" t="s">
        <v>6</v>
      </c>
      <c r="F316" s="19" t="s">
        <v>6</v>
      </c>
      <c r="G316" s="19" t="s">
        <v>6</v>
      </c>
      <c r="H316" s="19" t="s">
        <v>6</v>
      </c>
      <c r="I316" s="19" t="s">
        <v>6</v>
      </c>
      <c r="J316" s="137"/>
      <c r="K316" s="137"/>
    </row>
    <row r="317" spans="1:11">
      <c r="A317" s="8">
        <v>35</v>
      </c>
      <c r="C317" s="137" t="s">
        <v>136</v>
      </c>
      <c r="E317" s="8">
        <v>35</v>
      </c>
      <c r="G317" s="99">
        <f>SUM(G314:G315)</f>
        <v>10950.07</v>
      </c>
      <c r="H317" s="100">
        <v>147576509.97</v>
      </c>
      <c r="I317" s="100"/>
      <c r="J317" s="137"/>
      <c r="K317" s="137"/>
    </row>
    <row r="318" spans="1:11">
      <c r="C318" s="9" t="s">
        <v>288</v>
      </c>
      <c r="F318" s="70" t="s">
        <v>6</v>
      </c>
      <c r="G318" s="20"/>
      <c r="H318" s="21"/>
      <c r="I318" s="70"/>
      <c r="J318" s="137"/>
      <c r="K318" s="137"/>
    </row>
    <row r="319" spans="1:11">
      <c r="C319" s="9"/>
      <c r="F319" s="70"/>
      <c r="G319" s="20"/>
      <c r="H319" s="21"/>
      <c r="I319" s="70"/>
      <c r="J319" s="137"/>
      <c r="K319" s="137"/>
    </row>
    <row r="320" spans="1:11">
      <c r="J320" s="137"/>
      <c r="K320" s="137"/>
    </row>
    <row r="321" spans="1:11" ht="36" customHeight="1">
      <c r="A321" s="137">
        <v>36</v>
      </c>
      <c r="B321" s="33"/>
      <c r="C321" s="243" t="s">
        <v>278</v>
      </c>
      <c r="D321" s="243"/>
      <c r="E321" s="243"/>
      <c r="F321" s="243"/>
      <c r="G321" s="243"/>
      <c r="H321" s="243"/>
      <c r="I321" s="243"/>
      <c r="J321" s="243"/>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c r="D326" s="58" t="s">
        <v>289</v>
      </c>
      <c r="E326" s="37"/>
      <c r="G326" s="38"/>
      <c r="H326" s="39"/>
      <c r="J326" s="38"/>
      <c r="K326" s="39"/>
    </row>
    <row r="327" spans="1:11">
      <c r="A327" s="16" t="str">
        <f>$A$42</f>
        <v xml:space="preserve">NAME: </v>
      </c>
      <c r="C327" s="137" t="str">
        <f>$D$20</f>
        <v>University of Colorado</v>
      </c>
      <c r="F327" s="72"/>
      <c r="G327" s="66"/>
      <c r="H327" s="67"/>
      <c r="J327" s="14"/>
      <c r="K327" s="18" t="str">
        <f>$K$3</f>
        <v>Date: October 3, 2016</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
        <v>232</v>
      </c>
      <c r="I329" s="23"/>
      <c r="J329" s="24"/>
      <c r="K329" s="25" t="s">
        <v>257</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c r="A332" s="73">
        <v>1</v>
      </c>
      <c r="C332" s="9" t="s">
        <v>290</v>
      </c>
      <c r="E332" s="73">
        <v>1</v>
      </c>
      <c r="G332" s="14"/>
      <c r="H332" s="40" t="s">
        <v>226</v>
      </c>
      <c r="J332" s="14"/>
      <c r="K332" s="40" t="s">
        <v>226</v>
      </c>
    </row>
    <row r="333" spans="1:11">
      <c r="A333" s="73">
        <v>2</v>
      </c>
      <c r="C333" s="9" t="s">
        <v>276</v>
      </c>
      <c r="E333" s="73">
        <v>2</v>
      </c>
      <c r="G333" s="14"/>
      <c r="H333" s="40"/>
      <c r="J333" s="14"/>
      <c r="K333" s="40"/>
    </row>
    <row r="334" spans="1:11">
      <c r="A334" s="137">
        <v>3</v>
      </c>
      <c r="C334" s="137" t="s">
        <v>291</v>
      </c>
      <c r="E334" s="137">
        <v>3</v>
      </c>
      <c r="F334" s="40"/>
      <c r="G334" s="40"/>
      <c r="H334" s="40" t="s">
        <v>226</v>
      </c>
      <c r="I334" s="40"/>
      <c r="J334" s="40"/>
      <c r="K334" s="40" t="s">
        <v>226</v>
      </c>
    </row>
    <row r="335" spans="1:11">
      <c r="A335" s="73">
        <v>4</v>
      </c>
      <c r="C335" s="137" t="s">
        <v>139</v>
      </c>
      <c r="E335" s="73">
        <v>4</v>
      </c>
      <c r="F335" s="40"/>
      <c r="G335" s="40"/>
      <c r="H335" s="40"/>
      <c r="I335" s="40"/>
      <c r="J335" s="40"/>
      <c r="K335" s="40"/>
    </row>
    <row r="336" spans="1:11">
      <c r="A336" s="73">
        <v>5</v>
      </c>
      <c r="C336" s="137" t="s">
        <v>140</v>
      </c>
      <c r="E336" s="73">
        <v>5</v>
      </c>
      <c r="F336" s="40"/>
      <c r="G336" s="40"/>
      <c r="H336" s="40"/>
      <c r="I336" s="40"/>
      <c r="J336" s="40"/>
      <c r="K336" s="40"/>
    </row>
    <row r="337" spans="1:11">
      <c r="A337" s="73">
        <v>6</v>
      </c>
      <c r="E337" s="73">
        <v>6</v>
      </c>
      <c r="F337" s="40"/>
      <c r="G337" s="40"/>
      <c r="H337" s="40"/>
      <c r="I337" s="40"/>
      <c r="J337" s="40"/>
      <c r="K337" s="40"/>
    </row>
    <row r="338" spans="1:11">
      <c r="A338" s="73">
        <v>7</v>
      </c>
      <c r="E338" s="73">
        <v>7</v>
      </c>
      <c r="F338" s="40"/>
      <c r="G338" s="40"/>
      <c r="H338" s="40"/>
      <c r="I338" s="40"/>
      <c r="J338" s="40"/>
      <c r="K338" s="40"/>
    </row>
    <row r="339" spans="1:11">
      <c r="A339" s="73">
        <v>8</v>
      </c>
      <c r="E339" s="73">
        <v>8</v>
      </c>
      <c r="F339" s="40"/>
      <c r="G339" s="40"/>
      <c r="H339" s="40"/>
      <c r="I339" s="40"/>
      <c r="J339" s="40"/>
      <c r="K339" s="40"/>
    </row>
    <row r="340" spans="1:11">
      <c r="A340" s="73">
        <v>9</v>
      </c>
      <c r="E340" s="73">
        <v>9</v>
      </c>
      <c r="F340" s="40"/>
      <c r="G340" s="40"/>
      <c r="H340" s="40"/>
      <c r="I340" s="40"/>
      <c r="J340" s="40"/>
      <c r="K340" s="40"/>
    </row>
    <row r="341" spans="1:11">
      <c r="A341" s="73">
        <v>10</v>
      </c>
      <c r="E341" s="73">
        <v>10</v>
      </c>
      <c r="F341" s="40"/>
      <c r="G341" s="40"/>
      <c r="H341" s="40"/>
      <c r="I341" s="40"/>
      <c r="J341" s="40"/>
      <c r="K341" s="40"/>
    </row>
    <row r="342" spans="1:11">
      <c r="A342" s="73">
        <v>11</v>
      </c>
      <c r="E342" s="73">
        <v>11</v>
      </c>
      <c r="F342" s="40"/>
      <c r="G342" s="40"/>
      <c r="H342" s="40"/>
      <c r="I342" s="40"/>
      <c r="J342" s="40"/>
      <c r="K342" s="40"/>
    </row>
    <row r="343" spans="1:11">
      <c r="A343" s="73">
        <v>12</v>
      </c>
      <c r="E343" s="73">
        <v>12</v>
      </c>
      <c r="F343" s="40"/>
      <c r="G343" s="40"/>
      <c r="H343" s="40"/>
      <c r="I343" s="40"/>
      <c r="J343" s="40"/>
      <c r="K343" s="40"/>
    </row>
    <row r="344" spans="1:11">
      <c r="A344" s="73">
        <v>13</v>
      </c>
      <c r="E344" s="73">
        <v>13</v>
      </c>
      <c r="F344" s="40"/>
      <c r="G344" s="40"/>
      <c r="H344" s="40"/>
      <c r="I344" s="40"/>
      <c r="J344" s="40"/>
      <c r="K344" s="40"/>
    </row>
    <row r="345" spans="1:11">
      <c r="A345" s="73">
        <v>14</v>
      </c>
      <c r="C345" s="74" t="s">
        <v>38</v>
      </c>
      <c r="D345" s="75"/>
      <c r="E345" s="73">
        <v>14</v>
      </c>
      <c r="F345" s="40"/>
      <c r="G345" s="40"/>
      <c r="H345" s="40"/>
      <c r="I345" s="40"/>
      <c r="J345" s="40"/>
      <c r="K345" s="40"/>
    </row>
    <row r="346" spans="1:11">
      <c r="A346" s="73">
        <v>15</v>
      </c>
      <c r="C346" s="74"/>
      <c r="D346" s="75"/>
      <c r="E346" s="73">
        <v>15</v>
      </c>
      <c r="F346" s="40"/>
      <c r="G346" s="40"/>
      <c r="H346" s="40"/>
      <c r="I346" s="40"/>
      <c r="J346" s="40"/>
      <c r="K346" s="40"/>
    </row>
    <row r="347" spans="1:11">
      <c r="A347" s="73">
        <v>16</v>
      </c>
      <c r="E347" s="73">
        <v>16</v>
      </c>
      <c r="F347" s="40"/>
      <c r="G347" s="40"/>
      <c r="H347" s="40"/>
      <c r="I347" s="40"/>
      <c r="J347" s="40"/>
      <c r="K347" s="40"/>
    </row>
    <row r="348" spans="1:11">
      <c r="A348" s="73">
        <v>17</v>
      </c>
      <c r="C348" s="9" t="s">
        <v>38</v>
      </c>
      <c r="E348" s="73">
        <v>17</v>
      </c>
      <c r="F348" s="40"/>
      <c r="G348" s="40"/>
      <c r="H348" s="40"/>
      <c r="I348" s="40"/>
      <c r="J348" s="40"/>
      <c r="K348" s="40"/>
    </row>
    <row r="349" spans="1:11">
      <c r="A349" s="73">
        <v>18</v>
      </c>
      <c r="E349" s="73">
        <v>18</v>
      </c>
      <c r="F349" s="40"/>
      <c r="G349" s="40"/>
      <c r="H349" s="40"/>
      <c r="I349" s="40"/>
      <c r="J349" s="40" t="s">
        <v>38</v>
      </c>
      <c r="K349" s="40"/>
    </row>
    <row r="350" spans="1:11">
      <c r="A350" s="73">
        <v>19</v>
      </c>
      <c r="E350" s="73">
        <v>19</v>
      </c>
      <c r="F350" s="40"/>
      <c r="G350" s="40"/>
      <c r="H350" s="40"/>
      <c r="I350" s="40"/>
      <c r="J350" s="40"/>
      <c r="K350" s="40"/>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0</v>
      </c>
      <c r="I352" s="100"/>
      <c r="J352" s="96"/>
      <c r="K352" s="100">
        <f>SUM(K332:K350)</f>
        <v>0</v>
      </c>
    </row>
    <row r="353" spans="1:11">
      <c r="A353" s="76"/>
      <c r="C353" s="9"/>
      <c r="E353" s="35"/>
      <c r="F353" s="70" t="s">
        <v>6</v>
      </c>
      <c r="G353" s="20" t="s">
        <v>6</v>
      </c>
      <c r="H353" s="21" t="s">
        <v>6</v>
      </c>
      <c r="I353" s="70" t="s">
        <v>6</v>
      </c>
      <c r="J353" s="20" t="s">
        <v>6</v>
      </c>
      <c r="K353" s="21" t="s">
        <v>6</v>
      </c>
    </row>
    <row r="354" spans="1:11">
      <c r="C354" s="137" t="s">
        <v>292</v>
      </c>
      <c r="F354" s="70"/>
      <c r="G354" s="20"/>
      <c r="H354" s="40"/>
      <c r="I354" s="70"/>
      <c r="J354" s="20"/>
      <c r="K354" s="40"/>
    </row>
    <row r="355" spans="1:11">
      <c r="C355" s="137" t="s">
        <v>293</v>
      </c>
      <c r="F355" s="70"/>
      <c r="G355" s="20"/>
      <c r="H355" s="40"/>
      <c r="I355" s="70"/>
      <c r="J355" s="20"/>
      <c r="K355" s="40"/>
    </row>
    <row r="356" spans="1:11">
      <c r="A356" s="9"/>
    </row>
    <row r="357" spans="1:11" s="36" customFormat="1">
      <c r="A357" s="16" t="str">
        <f>$A$83</f>
        <v xml:space="preserve">Institution No.:  </v>
      </c>
      <c r="E357" s="37"/>
      <c r="G357" s="38"/>
      <c r="H357" s="39"/>
      <c r="J357" s="38"/>
      <c r="K357" s="15" t="s">
        <v>142</v>
      </c>
    </row>
    <row r="358" spans="1:11" s="36" customFormat="1">
      <c r="D358" s="58" t="s">
        <v>294</v>
      </c>
      <c r="E358" s="37"/>
      <c r="G358" s="38"/>
      <c r="H358" s="39"/>
      <c r="J358" s="38"/>
      <c r="K358" s="39"/>
    </row>
    <row r="359" spans="1:11">
      <c r="A359" s="16" t="str">
        <f>$A$42</f>
        <v xml:space="preserve">NAME: </v>
      </c>
      <c r="C359" s="137" t="str">
        <f>$D$20</f>
        <v>University of Colorado</v>
      </c>
      <c r="F359" s="72"/>
      <c r="G359" s="66"/>
      <c r="H359" s="40"/>
      <c r="J359" s="14"/>
      <c r="K359" s="18" t="str">
        <f>$K$3</f>
        <v>Date: October 3, 2016</v>
      </c>
    </row>
    <row r="360" spans="1:11">
      <c r="A360" s="19" t="s">
        <v>6</v>
      </c>
      <c r="B360" s="19" t="s">
        <v>6</v>
      </c>
      <c r="C360" s="19" t="s">
        <v>6</v>
      </c>
      <c r="D360" s="19" t="s">
        <v>6</v>
      </c>
      <c r="E360" s="19" t="s">
        <v>6</v>
      </c>
      <c r="F360" s="19" t="s">
        <v>6</v>
      </c>
      <c r="G360" s="20" t="s">
        <v>6</v>
      </c>
      <c r="H360" s="21" t="s">
        <v>6</v>
      </c>
      <c r="I360" s="19" t="s">
        <v>6</v>
      </c>
      <c r="J360" s="20" t="s">
        <v>6</v>
      </c>
      <c r="K360" s="21" t="s">
        <v>6</v>
      </c>
    </row>
    <row r="361" spans="1:11">
      <c r="A361" s="22" t="s">
        <v>7</v>
      </c>
      <c r="E361" s="22" t="s">
        <v>7</v>
      </c>
      <c r="G361" s="24"/>
      <c r="H361" s="25" t="s">
        <v>232</v>
      </c>
      <c r="I361" s="23"/>
      <c r="J361" s="24"/>
      <c r="K361" s="25" t="s">
        <v>257</v>
      </c>
    </row>
    <row r="362" spans="1:11">
      <c r="A362" s="22" t="s">
        <v>9</v>
      </c>
      <c r="C362" s="26" t="s">
        <v>51</v>
      </c>
      <c r="E362" s="22" t="s">
        <v>9</v>
      </c>
      <c r="G362" s="14"/>
      <c r="H362" s="25" t="s">
        <v>12</v>
      </c>
      <c r="J362" s="14"/>
      <c r="K362" s="25" t="s">
        <v>13</v>
      </c>
    </row>
    <row r="363" spans="1:11">
      <c r="A363" s="19" t="s">
        <v>6</v>
      </c>
      <c r="B363" s="19" t="s">
        <v>6</v>
      </c>
      <c r="C363" s="19" t="s">
        <v>6</v>
      </c>
      <c r="D363" s="19" t="s">
        <v>6</v>
      </c>
      <c r="E363" s="19" t="s">
        <v>6</v>
      </c>
      <c r="F363" s="19" t="s">
        <v>6</v>
      </c>
      <c r="G363" s="20" t="s">
        <v>6</v>
      </c>
      <c r="H363" s="21" t="s">
        <v>6</v>
      </c>
      <c r="I363" s="19" t="s">
        <v>6</v>
      </c>
      <c r="J363" s="20" t="s">
        <v>6</v>
      </c>
      <c r="K363" s="21" t="s">
        <v>6</v>
      </c>
    </row>
    <row r="364" spans="1:11">
      <c r="A364" s="73"/>
      <c r="C364" s="31" t="s">
        <v>143</v>
      </c>
      <c r="E364" s="73"/>
      <c r="G364" s="96"/>
      <c r="H364" s="96"/>
      <c r="I364" s="100"/>
      <c r="J364" s="96"/>
      <c r="K364" s="96"/>
    </row>
    <row r="365" spans="1:11">
      <c r="A365" s="73">
        <v>1</v>
      </c>
      <c r="C365" s="77" t="s">
        <v>295</v>
      </c>
      <c r="E365" s="73">
        <v>1</v>
      </c>
      <c r="G365" s="96"/>
      <c r="H365" s="96">
        <v>13909353.829999998</v>
      </c>
      <c r="I365" s="100"/>
      <c r="J365" s="96"/>
      <c r="K365" s="96">
        <v>13949334</v>
      </c>
    </row>
    <row r="366" spans="1:11">
      <c r="A366" s="73">
        <v>2</v>
      </c>
      <c r="C366" s="10" t="s">
        <v>144</v>
      </c>
      <c r="E366" s="73">
        <v>2</v>
      </c>
      <c r="F366" s="10"/>
      <c r="G366" s="103"/>
      <c r="H366" s="103">
        <v>3601792.06</v>
      </c>
      <c r="I366" s="103"/>
      <c r="J366" s="103"/>
      <c r="K366" s="103">
        <v>3000000</v>
      </c>
    </row>
    <row r="367" spans="1:11">
      <c r="A367" s="73">
        <v>3</v>
      </c>
      <c r="C367" s="10" t="s">
        <v>145</v>
      </c>
      <c r="E367" s="73">
        <v>3</v>
      </c>
      <c r="F367" s="10"/>
      <c r="G367" s="103"/>
      <c r="H367" s="103">
        <v>2087431.4400000006</v>
      </c>
      <c r="I367" s="103"/>
      <c r="J367" s="103"/>
      <c r="K367" s="103">
        <v>1206140.2599999998</v>
      </c>
    </row>
    <row r="368" spans="1:11">
      <c r="A368" s="73">
        <v>4</v>
      </c>
      <c r="C368" s="10" t="s">
        <v>296</v>
      </c>
      <c r="E368" s="73">
        <v>4</v>
      </c>
      <c r="F368" s="10"/>
      <c r="G368" s="103"/>
      <c r="H368" s="103"/>
      <c r="I368" s="103"/>
      <c r="J368" s="103"/>
      <c r="K368" s="103"/>
    </row>
    <row r="369" spans="1:11">
      <c r="A369" s="73">
        <v>5</v>
      </c>
      <c r="C369" s="10" t="s">
        <v>146</v>
      </c>
      <c r="E369" s="73">
        <v>5</v>
      </c>
      <c r="F369" s="10"/>
      <c r="G369" s="103"/>
      <c r="H369" s="103"/>
      <c r="I369" s="103"/>
      <c r="J369" s="103"/>
      <c r="K369" s="103"/>
    </row>
    <row r="370" spans="1:11">
      <c r="A370" s="73">
        <v>6</v>
      </c>
      <c r="C370" s="10" t="s">
        <v>147</v>
      </c>
      <c r="E370" s="73">
        <v>6</v>
      </c>
      <c r="F370" s="10"/>
      <c r="G370" s="103"/>
      <c r="H370" s="103"/>
      <c r="I370" s="103"/>
      <c r="J370" s="103"/>
      <c r="K370" s="103"/>
    </row>
    <row r="371" spans="1:11">
      <c r="A371" s="73">
        <v>7</v>
      </c>
      <c r="C371" s="10" t="s">
        <v>148</v>
      </c>
      <c r="E371" s="73">
        <v>7</v>
      </c>
      <c r="F371" s="10"/>
      <c r="G371" s="103"/>
      <c r="H371" s="103"/>
      <c r="I371" s="103"/>
      <c r="J371" s="103"/>
      <c r="K371" s="103"/>
    </row>
    <row r="372" spans="1:11">
      <c r="A372" s="73">
        <v>8</v>
      </c>
      <c r="C372" s="10" t="s">
        <v>149</v>
      </c>
      <c r="E372" s="73">
        <v>8</v>
      </c>
      <c r="F372" s="70"/>
      <c r="G372" s="20"/>
      <c r="H372" s="21"/>
      <c r="I372" s="70"/>
      <c r="J372" s="20"/>
      <c r="K372" s="21"/>
    </row>
    <row r="373" spans="1:11" ht="13.5">
      <c r="A373" s="73">
        <v>9</v>
      </c>
      <c r="C373" s="137" t="s">
        <v>251</v>
      </c>
      <c r="E373" s="73">
        <v>9</v>
      </c>
      <c r="F373" s="70"/>
      <c r="G373" s="20"/>
      <c r="H373" s="21"/>
      <c r="I373" s="70"/>
      <c r="J373" s="20"/>
      <c r="K373" s="21"/>
    </row>
    <row r="374" spans="1:11">
      <c r="A374" s="73">
        <v>10</v>
      </c>
      <c r="C374" s="10"/>
      <c r="E374" s="73">
        <v>10</v>
      </c>
      <c r="F374" s="70"/>
      <c r="G374" s="20"/>
      <c r="H374" s="21"/>
      <c r="I374" s="70"/>
      <c r="J374" s="20"/>
      <c r="K374" s="21"/>
    </row>
    <row r="375" spans="1:11">
      <c r="A375" s="73">
        <v>11</v>
      </c>
      <c r="C375" s="10"/>
      <c r="E375" s="73">
        <v>11</v>
      </c>
      <c r="F375" s="70"/>
      <c r="G375" s="20"/>
      <c r="H375" s="21"/>
      <c r="I375" s="70"/>
      <c r="J375" s="20"/>
      <c r="K375" s="21"/>
    </row>
    <row r="376" spans="1:11">
      <c r="A376" s="73">
        <v>12</v>
      </c>
      <c r="C376" s="10"/>
      <c r="E376" s="73">
        <v>12</v>
      </c>
      <c r="F376" s="70"/>
      <c r="G376" s="20"/>
      <c r="H376" s="21"/>
      <c r="I376" s="70"/>
      <c r="J376" s="20"/>
      <c r="K376" s="21"/>
    </row>
    <row r="377" spans="1:11">
      <c r="A377" s="73">
        <v>13</v>
      </c>
      <c r="C377" s="10"/>
      <c r="E377" s="73">
        <v>13</v>
      </c>
      <c r="F377" s="70"/>
      <c r="G377" s="20"/>
      <c r="H377" s="21"/>
      <c r="I377" s="70"/>
      <c r="J377" s="20"/>
      <c r="K377" s="21"/>
    </row>
    <row r="378" spans="1:11">
      <c r="A378" s="73">
        <v>14</v>
      </c>
      <c r="C378" s="10"/>
      <c r="E378" s="73">
        <v>14</v>
      </c>
      <c r="F378" s="70"/>
      <c r="G378" s="20"/>
      <c r="H378" s="21"/>
      <c r="I378" s="70"/>
      <c r="J378" s="20"/>
      <c r="K378" s="21"/>
    </row>
    <row r="379" spans="1:11">
      <c r="A379" s="73">
        <v>15</v>
      </c>
      <c r="E379" s="73">
        <v>15</v>
      </c>
      <c r="F379" s="10"/>
      <c r="G379" s="103"/>
      <c r="H379" s="103"/>
      <c r="I379" s="103"/>
      <c r="J379" s="103"/>
      <c r="K379" s="103"/>
    </row>
    <row r="380" spans="1:11">
      <c r="A380" s="73"/>
      <c r="C380" s="10"/>
      <c r="E380" s="73"/>
      <c r="F380" s="10"/>
      <c r="G380" s="103"/>
      <c r="H380" s="103"/>
      <c r="I380" s="103"/>
      <c r="J380" s="103"/>
      <c r="K380" s="103"/>
    </row>
    <row r="381" spans="1:11">
      <c r="A381" s="73">
        <v>16</v>
      </c>
      <c r="C381" s="10" t="s">
        <v>150</v>
      </c>
      <c r="E381" s="73">
        <v>16</v>
      </c>
      <c r="F381" s="10"/>
      <c r="G381" s="103"/>
      <c r="H381" s="103">
        <v>10375.57</v>
      </c>
      <c r="I381" s="103"/>
      <c r="J381" s="103"/>
      <c r="K381" s="103"/>
    </row>
    <row r="382" spans="1:11">
      <c r="A382" s="73">
        <v>17</v>
      </c>
      <c r="C382" s="10" t="s">
        <v>151</v>
      </c>
      <c r="E382" s="73">
        <v>17</v>
      </c>
      <c r="F382" s="10"/>
      <c r="G382" s="103"/>
      <c r="H382" s="103"/>
      <c r="I382" s="103"/>
      <c r="J382" s="103"/>
      <c r="K382" s="103"/>
    </row>
    <row r="383" spans="1:11">
      <c r="A383" s="73">
        <v>18</v>
      </c>
      <c r="C383" s="10" t="s">
        <v>152</v>
      </c>
      <c r="E383" s="73">
        <v>18</v>
      </c>
      <c r="F383" s="10"/>
      <c r="G383" s="103"/>
      <c r="H383" s="103"/>
      <c r="I383" s="103"/>
      <c r="J383" s="103"/>
      <c r="K383" s="103"/>
    </row>
    <row r="384" spans="1:11">
      <c r="A384" s="73">
        <v>19</v>
      </c>
      <c r="C384" s="10" t="s">
        <v>38</v>
      </c>
      <c r="E384" s="73">
        <v>19</v>
      </c>
      <c r="F384" s="10"/>
      <c r="G384" s="103"/>
      <c r="H384" s="103"/>
      <c r="I384" s="103"/>
      <c r="J384" s="103"/>
      <c r="K384" s="103"/>
    </row>
    <row r="385" spans="1:11">
      <c r="A385" s="137">
        <v>20</v>
      </c>
      <c r="C385" s="10"/>
      <c r="E385" s="137">
        <v>20</v>
      </c>
      <c r="F385" s="70"/>
      <c r="G385" s="20"/>
      <c r="H385" s="21"/>
      <c r="I385" s="70"/>
      <c r="J385" s="20"/>
      <c r="K385" s="21"/>
    </row>
    <row r="386" spans="1:11">
      <c r="A386" s="137">
        <v>21</v>
      </c>
      <c r="C386" s="10"/>
      <c r="E386" s="137">
        <v>21</v>
      </c>
      <c r="F386" s="70"/>
      <c r="G386" s="20"/>
      <c r="H386" s="21"/>
      <c r="I386" s="70"/>
      <c r="J386" s="20"/>
      <c r="K386" s="21"/>
    </row>
    <row r="387" spans="1:11">
      <c r="A387" s="137">
        <v>22</v>
      </c>
      <c r="C387" s="10"/>
      <c r="E387" s="137">
        <v>22</v>
      </c>
      <c r="F387" s="70"/>
      <c r="G387" s="20"/>
      <c r="H387" s="21"/>
      <c r="I387" s="70"/>
      <c r="J387" s="20"/>
      <c r="K387" s="21"/>
    </row>
    <row r="388" spans="1:11">
      <c r="A388" s="137">
        <v>23</v>
      </c>
      <c r="C388" s="10"/>
      <c r="E388" s="137">
        <v>23</v>
      </c>
      <c r="F388" s="70"/>
      <c r="G388" s="20"/>
      <c r="H388" s="21"/>
      <c r="I388" s="70"/>
      <c r="J388" s="20"/>
      <c r="K388" s="21"/>
    </row>
    <row r="389" spans="1:11">
      <c r="A389" s="137">
        <v>24</v>
      </c>
      <c r="C389" s="10"/>
      <c r="E389" s="137">
        <v>24</v>
      </c>
      <c r="F389" s="70"/>
      <c r="G389" s="20"/>
      <c r="H389" s="21"/>
      <c r="I389" s="70"/>
      <c r="J389" s="20"/>
      <c r="K389" s="21"/>
    </row>
    <row r="390" spans="1:11">
      <c r="A390" s="73"/>
      <c r="C390" s="10"/>
      <c r="E390" s="73"/>
      <c r="F390" s="70" t="s">
        <v>6</v>
      </c>
      <c r="G390" s="20" t="s">
        <v>6</v>
      </c>
      <c r="H390" s="21"/>
      <c r="I390" s="70"/>
      <c r="J390" s="20"/>
      <c r="K390" s="21"/>
    </row>
    <row r="391" spans="1:11">
      <c r="A391" s="73">
        <v>25</v>
      </c>
      <c r="C391" s="9" t="s">
        <v>153</v>
      </c>
      <c r="E391" s="73">
        <v>25</v>
      </c>
      <c r="G391" s="96"/>
      <c r="H391" s="100">
        <f>SUM(H365:H389)</f>
        <v>19608952.899999999</v>
      </c>
      <c r="I391" s="100"/>
      <c r="J391" s="96"/>
      <c r="K391" s="100">
        <f>SUM(K365:K389)</f>
        <v>18155474.259999998</v>
      </c>
    </row>
    <row r="392" spans="1:11">
      <c r="A392" s="73"/>
      <c r="C392" s="9"/>
      <c r="E392" s="73"/>
      <c r="F392" s="70" t="s">
        <v>6</v>
      </c>
      <c r="G392" s="20" t="s">
        <v>6</v>
      </c>
      <c r="H392" s="21"/>
      <c r="I392" s="70"/>
      <c r="J392" s="20"/>
      <c r="K392" s="21"/>
    </row>
    <row r="393" spans="1:11">
      <c r="A393" s="73">
        <v>26</v>
      </c>
      <c r="C393" s="9" t="s">
        <v>297</v>
      </c>
      <c r="E393" s="73">
        <v>26</v>
      </c>
      <c r="G393" s="96"/>
      <c r="H393" s="96"/>
      <c r="I393" s="100"/>
      <c r="J393" s="96"/>
      <c r="K393" s="96">
        <v>0</v>
      </c>
    </row>
    <row r="394" spans="1:11">
      <c r="A394" s="73">
        <v>27</v>
      </c>
      <c r="E394" s="73">
        <v>27</v>
      </c>
      <c r="G394" s="96"/>
      <c r="H394" s="96">
        <v>31413.27</v>
      </c>
      <c r="I394" s="100"/>
      <c r="J394" s="96"/>
      <c r="K394" s="96"/>
    </row>
    <row r="395" spans="1:11">
      <c r="A395" s="73">
        <v>28</v>
      </c>
      <c r="E395" s="73">
        <v>28</v>
      </c>
      <c r="G395" s="100"/>
      <c r="H395" s="100"/>
      <c r="I395" s="100"/>
      <c r="J395" s="100"/>
      <c r="K395" s="100"/>
    </row>
    <row r="396" spans="1:11">
      <c r="A396" s="73">
        <v>29</v>
      </c>
      <c r="C396" s="137" t="s">
        <v>38</v>
      </c>
      <c r="E396" s="73">
        <v>29</v>
      </c>
      <c r="G396" s="100"/>
      <c r="H396" s="100"/>
      <c r="I396" s="100"/>
      <c r="J396" s="100"/>
      <c r="K396" s="100"/>
    </row>
    <row r="397" spans="1:11">
      <c r="A397" s="73"/>
      <c r="C397" s="74"/>
      <c r="E397" s="73"/>
      <c r="F397" s="70" t="s">
        <v>6</v>
      </c>
      <c r="G397" s="20" t="s">
        <v>6</v>
      </c>
      <c r="H397" s="21"/>
      <c r="I397" s="70"/>
      <c r="J397" s="20"/>
      <c r="K397" s="21"/>
    </row>
    <row r="398" spans="1:11">
      <c r="A398" s="73">
        <v>30</v>
      </c>
      <c r="C398" s="74" t="s">
        <v>154</v>
      </c>
      <c r="E398" s="73">
        <v>30</v>
      </c>
      <c r="G398" s="96"/>
      <c r="H398" s="100">
        <f>SUM(H391:H396)</f>
        <v>19640366.169999998</v>
      </c>
      <c r="I398" s="100"/>
      <c r="J398" s="96"/>
      <c r="K398" s="100">
        <f>SUM(K391:K396)</f>
        <v>18155474.259999998</v>
      </c>
    </row>
    <row r="399" spans="1:11">
      <c r="A399" s="76"/>
      <c r="C399" s="9"/>
      <c r="E399" s="35"/>
      <c r="F399" s="70" t="s">
        <v>6</v>
      </c>
      <c r="G399" s="20" t="s">
        <v>6</v>
      </c>
      <c r="H399" s="21" t="s">
        <v>6</v>
      </c>
      <c r="I399" s="70" t="s">
        <v>6</v>
      </c>
      <c r="J399" s="20" t="s">
        <v>6</v>
      </c>
      <c r="K399" s="21" t="s">
        <v>6</v>
      </c>
    </row>
    <row r="400" spans="1:11">
      <c r="C400" s="137" t="s">
        <v>292</v>
      </c>
      <c r="F400" s="70"/>
      <c r="G400" s="20"/>
      <c r="H400" s="40"/>
      <c r="I400" s="70"/>
      <c r="J400" s="20"/>
      <c r="K400" s="40"/>
    </row>
    <row r="401" spans="1:11">
      <c r="C401" s="137" t="s">
        <v>293</v>
      </c>
      <c r="F401" s="70"/>
      <c r="G401" s="20"/>
      <c r="H401" s="40"/>
      <c r="I401" s="70"/>
      <c r="J401" s="20"/>
      <c r="K401" s="40"/>
    </row>
    <row r="402" spans="1:11">
      <c r="C402" s="137" t="s">
        <v>298</v>
      </c>
      <c r="F402" s="70"/>
      <c r="G402" s="20"/>
      <c r="H402" s="40"/>
      <c r="I402" s="70"/>
      <c r="J402" s="20"/>
      <c r="K402" s="40"/>
    </row>
    <row r="403" spans="1:11">
      <c r="C403" s="137" t="s">
        <v>155</v>
      </c>
      <c r="F403" s="70"/>
      <c r="G403" s="20"/>
      <c r="H403" s="40"/>
      <c r="I403" s="70"/>
      <c r="J403" s="20"/>
      <c r="K403" s="40"/>
    </row>
    <row r="404" spans="1:11">
      <c r="C404" s="137" t="s">
        <v>299</v>
      </c>
      <c r="F404" s="70"/>
      <c r="G404" s="20"/>
      <c r="H404" s="40"/>
      <c r="I404" s="70"/>
      <c r="J404" s="20"/>
      <c r="K404" s="40"/>
    </row>
    <row r="405" spans="1:11">
      <c r="C405" s="137" t="s">
        <v>156</v>
      </c>
      <c r="F405" s="70"/>
      <c r="G405" s="20"/>
      <c r="H405" s="40"/>
      <c r="I405" s="70"/>
      <c r="J405" s="20"/>
      <c r="K405" s="40"/>
    </row>
    <row r="406" spans="1:11" ht="13.5">
      <c r="C406" s="137" t="s">
        <v>244</v>
      </c>
      <c r="F406" s="70"/>
      <c r="G406" s="20"/>
      <c r="H406" s="40"/>
      <c r="I406" s="70"/>
      <c r="J406" s="20"/>
      <c r="K406" s="40"/>
    </row>
    <row r="407" spans="1:11">
      <c r="A407" s="76"/>
      <c r="C407" s="137" t="s">
        <v>240</v>
      </c>
      <c r="E407" s="35"/>
      <c r="F407" s="70"/>
      <c r="G407" s="20"/>
      <c r="H407" s="21"/>
      <c r="I407" s="70"/>
      <c r="J407" s="20"/>
      <c r="K407" s="21"/>
    </row>
    <row r="410" spans="1:11" s="36" customFormat="1">
      <c r="A410" s="16" t="str">
        <f>$A$83</f>
        <v xml:space="preserve">Institution No.:  </v>
      </c>
      <c r="E410" s="37"/>
      <c r="G410" s="38"/>
      <c r="H410" s="39"/>
      <c r="J410" s="38"/>
      <c r="K410" s="15" t="s">
        <v>157</v>
      </c>
    </row>
    <row r="411" spans="1:11" ht="12.75" customHeight="1">
      <c r="A411" s="244" t="s">
        <v>158</v>
      </c>
      <c r="B411" s="244"/>
      <c r="C411" s="244"/>
      <c r="D411" s="244"/>
      <c r="E411" s="244"/>
      <c r="F411" s="244"/>
      <c r="G411" s="244"/>
      <c r="H411" s="244"/>
      <c r="I411" s="244"/>
      <c r="J411" s="244"/>
      <c r="K411" s="244"/>
    </row>
    <row r="412" spans="1:11">
      <c r="A412" s="16" t="str">
        <f>$A$42</f>
        <v xml:space="preserve">NAME: </v>
      </c>
      <c r="C412" s="137" t="str">
        <f>$D$20</f>
        <v>University of Colorado</v>
      </c>
      <c r="H412" s="40"/>
      <c r="J412" s="14"/>
      <c r="K412" s="18" t="str">
        <f>$K$3</f>
        <v>Date: October 3, 2016</v>
      </c>
    </row>
    <row r="413" spans="1:1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F414" s="23"/>
      <c r="G414" s="24"/>
      <c r="H414" s="25" t="s">
        <v>232</v>
      </c>
      <c r="I414" s="23"/>
      <c r="J414" s="24"/>
      <c r="K414" s="25" t="s">
        <v>257</v>
      </c>
    </row>
    <row r="415" spans="1:11">
      <c r="A415" s="22" t="s">
        <v>9</v>
      </c>
      <c r="C415" s="26" t="s">
        <v>51</v>
      </c>
      <c r="E415" s="22" t="s">
        <v>9</v>
      </c>
      <c r="F415" s="23"/>
      <c r="G415" s="24"/>
      <c r="H415" s="25" t="s">
        <v>12</v>
      </c>
      <c r="I415" s="23"/>
      <c r="J415" s="2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8">
        <v>1</v>
      </c>
      <c r="C417" s="9" t="s">
        <v>159</v>
      </c>
      <c r="E417" s="78">
        <v>1</v>
      </c>
      <c r="F417" s="10"/>
      <c r="G417" s="11"/>
      <c r="I417" s="10"/>
      <c r="J417" s="11"/>
      <c r="K417" s="12"/>
    </row>
    <row r="418" spans="1:11">
      <c r="A418" s="78">
        <f t="shared" ref="A418:A440" si="2">(A417+1)</f>
        <v>2</v>
      </c>
      <c r="C418" s="9" t="s">
        <v>160</v>
      </c>
      <c r="E418" s="78">
        <f t="shared" ref="E418:E440" si="3">(E417+1)</f>
        <v>2</v>
      </c>
      <c r="F418" s="10"/>
      <c r="G418" s="106"/>
      <c r="H418" s="106"/>
      <c r="I418" s="106"/>
      <c r="J418" s="106"/>
      <c r="K418" s="106"/>
    </row>
    <row r="419" spans="1:11">
      <c r="A419" s="78">
        <f t="shared" si="2"/>
        <v>3</v>
      </c>
      <c r="C419" s="9"/>
      <c r="E419" s="78">
        <f t="shared" si="3"/>
        <v>3</v>
      </c>
      <c r="F419" s="10"/>
      <c r="G419" s="106"/>
      <c r="H419" s="106"/>
      <c r="I419" s="106"/>
      <c r="J419" s="106"/>
      <c r="K419" s="106"/>
    </row>
    <row r="420" spans="1:11">
      <c r="A420" s="78">
        <f t="shared" si="2"/>
        <v>4</v>
      </c>
      <c r="C420" s="9"/>
      <c r="E420" s="78">
        <f t="shared" si="3"/>
        <v>4</v>
      </c>
      <c r="F420" s="10"/>
      <c r="G420" s="106"/>
      <c r="H420" s="106"/>
      <c r="I420" s="106"/>
      <c r="J420" s="106"/>
      <c r="K420" s="106"/>
    </row>
    <row r="421" spans="1:11">
      <c r="A421" s="78">
        <f>(A420+1)</f>
        <v>5</v>
      </c>
      <c r="C421" s="10"/>
      <c r="E421" s="78">
        <f>(E420+1)</f>
        <v>5</v>
      </c>
      <c r="F421" s="10"/>
      <c r="G421" s="106"/>
      <c r="H421" s="106"/>
      <c r="I421" s="106"/>
      <c r="J421" s="106"/>
      <c r="K421" s="106"/>
    </row>
    <row r="422" spans="1:11">
      <c r="A422" s="78">
        <f t="shared" si="2"/>
        <v>6</v>
      </c>
      <c r="C422" s="10"/>
      <c r="E422" s="78">
        <f t="shared" si="3"/>
        <v>6</v>
      </c>
      <c r="F422" s="10"/>
      <c r="G422" s="106"/>
      <c r="H422" s="106"/>
      <c r="I422" s="106"/>
      <c r="J422" s="106"/>
      <c r="K422" s="106"/>
    </row>
    <row r="423" spans="1:11">
      <c r="A423" s="78">
        <f>(A422+1)</f>
        <v>7</v>
      </c>
      <c r="C423" s="9"/>
      <c r="E423" s="78">
        <f>(E422+1)</f>
        <v>7</v>
      </c>
      <c r="F423" s="10"/>
      <c r="G423" s="106"/>
      <c r="H423" s="106"/>
      <c r="I423" s="106"/>
      <c r="J423" s="106"/>
      <c r="K423" s="106"/>
    </row>
    <row r="424" spans="1:11">
      <c r="A424" s="78">
        <f>(A423+1)</f>
        <v>8</v>
      </c>
      <c r="C424" s="10"/>
      <c r="E424" s="78">
        <f>(E423+1)</f>
        <v>8</v>
      </c>
      <c r="F424" s="10"/>
      <c r="G424" s="106"/>
      <c r="H424" s="106"/>
      <c r="I424" s="106"/>
      <c r="J424" s="106"/>
      <c r="K424" s="106"/>
    </row>
    <row r="425" spans="1:11">
      <c r="A425" s="78">
        <f t="shared" si="2"/>
        <v>9</v>
      </c>
      <c r="C425" s="10"/>
      <c r="E425" s="78">
        <f t="shared" si="3"/>
        <v>9</v>
      </c>
      <c r="F425" s="10"/>
      <c r="G425" s="106"/>
      <c r="H425" s="106"/>
      <c r="I425" s="106"/>
      <c r="J425" s="106"/>
      <c r="K425" s="106"/>
    </row>
    <row r="426" spans="1:11">
      <c r="A426" s="78">
        <f t="shared" si="2"/>
        <v>10</v>
      </c>
      <c r="E426" s="78">
        <f t="shared" si="3"/>
        <v>10</v>
      </c>
      <c r="F426" s="10"/>
      <c r="G426" s="106"/>
      <c r="H426" s="106"/>
      <c r="I426" s="106"/>
      <c r="J426" s="106"/>
      <c r="K426" s="106"/>
    </row>
    <row r="427" spans="1:11">
      <c r="A427" s="78">
        <f t="shared" si="2"/>
        <v>11</v>
      </c>
      <c r="E427" s="78">
        <f t="shared" si="3"/>
        <v>11</v>
      </c>
      <c r="F427" s="10"/>
      <c r="G427" s="106"/>
      <c r="H427" s="106"/>
      <c r="I427" s="106"/>
      <c r="J427" s="106"/>
      <c r="K427" s="106"/>
    </row>
    <row r="428" spans="1:11">
      <c r="A428" s="78">
        <f t="shared" si="2"/>
        <v>12</v>
      </c>
      <c r="E428" s="78">
        <f t="shared" si="3"/>
        <v>12</v>
      </c>
      <c r="F428" s="10"/>
      <c r="G428" s="106"/>
      <c r="H428" s="106"/>
      <c r="I428" s="106"/>
      <c r="J428" s="106"/>
      <c r="K428" s="106"/>
    </row>
    <row r="429" spans="1:11">
      <c r="A429" s="78">
        <f t="shared" si="2"/>
        <v>13</v>
      </c>
      <c r="C429" s="10"/>
      <c r="E429" s="78">
        <f t="shared" si="3"/>
        <v>13</v>
      </c>
      <c r="F429" s="10"/>
      <c r="G429" s="106"/>
      <c r="H429" s="106"/>
      <c r="I429" s="106"/>
      <c r="J429" s="106"/>
      <c r="K429" s="106"/>
    </row>
    <row r="430" spans="1:11">
      <c r="A430" s="78">
        <f t="shared" si="2"/>
        <v>14</v>
      </c>
      <c r="C430" s="10" t="s">
        <v>161</v>
      </c>
      <c r="E430" s="78">
        <f t="shared" si="3"/>
        <v>14</v>
      </c>
      <c r="F430" s="10"/>
      <c r="G430" s="106"/>
      <c r="H430" s="106"/>
      <c r="I430" s="106"/>
      <c r="J430" s="106"/>
      <c r="K430" s="106"/>
    </row>
    <row r="431" spans="1:11">
      <c r="A431" s="78">
        <f t="shared" si="2"/>
        <v>15</v>
      </c>
      <c r="C431" s="10"/>
      <c r="E431" s="78">
        <f t="shared" si="3"/>
        <v>15</v>
      </c>
      <c r="F431" s="10"/>
      <c r="G431" s="106"/>
      <c r="H431" s="106"/>
      <c r="I431" s="106"/>
      <c r="J431" s="106"/>
      <c r="K431" s="106"/>
    </row>
    <row r="432" spans="1:11">
      <c r="A432" s="78">
        <f t="shared" si="2"/>
        <v>16</v>
      </c>
      <c r="C432" s="10"/>
      <c r="E432" s="78">
        <f t="shared" si="3"/>
        <v>16</v>
      </c>
      <c r="F432" s="10"/>
      <c r="G432" s="106"/>
      <c r="H432" s="106"/>
      <c r="I432" s="106"/>
      <c r="J432" s="106"/>
      <c r="K432" s="106"/>
    </row>
    <row r="433" spans="1:11">
      <c r="A433" s="78">
        <f t="shared" si="2"/>
        <v>17</v>
      </c>
      <c r="C433" s="10"/>
      <c r="E433" s="78">
        <f t="shared" si="3"/>
        <v>17</v>
      </c>
      <c r="F433" s="10"/>
      <c r="G433" s="106"/>
      <c r="H433" s="106"/>
      <c r="I433" s="106"/>
      <c r="J433" s="106"/>
      <c r="K433" s="106"/>
    </row>
    <row r="434" spans="1:11">
      <c r="A434" s="78">
        <f t="shared" si="2"/>
        <v>18</v>
      </c>
      <c r="C434" s="10"/>
      <c r="E434" s="78">
        <f t="shared" si="3"/>
        <v>18</v>
      </c>
      <c r="F434" s="10"/>
      <c r="G434" s="106"/>
      <c r="H434" s="106"/>
      <c r="I434" s="106"/>
      <c r="J434" s="106"/>
      <c r="K434" s="106"/>
    </row>
    <row r="435" spans="1:11">
      <c r="A435" s="78">
        <f t="shared" si="2"/>
        <v>19</v>
      </c>
      <c r="C435" s="10"/>
      <c r="E435" s="78">
        <f t="shared" si="3"/>
        <v>19</v>
      </c>
      <c r="F435" s="10"/>
      <c r="G435" s="106"/>
      <c r="H435" s="106"/>
      <c r="I435" s="106"/>
      <c r="J435" s="106"/>
      <c r="K435" s="106"/>
    </row>
    <row r="436" spans="1:11">
      <c r="A436" s="78">
        <f t="shared" si="2"/>
        <v>20</v>
      </c>
      <c r="C436" s="10"/>
      <c r="E436" s="78">
        <f t="shared" si="3"/>
        <v>20</v>
      </c>
      <c r="F436" s="10"/>
      <c r="G436" s="106"/>
      <c r="H436" s="106"/>
      <c r="I436" s="106"/>
      <c r="J436" s="106"/>
      <c r="K436" s="106"/>
    </row>
    <row r="437" spans="1:11">
      <c r="A437" s="78">
        <f t="shared" si="2"/>
        <v>21</v>
      </c>
      <c r="C437" s="10"/>
      <c r="E437" s="78">
        <f t="shared" si="3"/>
        <v>21</v>
      </c>
      <c r="F437" s="10"/>
      <c r="G437" s="106"/>
      <c r="H437" s="106"/>
      <c r="I437" s="106"/>
      <c r="J437" s="106"/>
      <c r="K437" s="106"/>
    </row>
    <row r="438" spans="1:11">
      <c r="A438" s="78">
        <f t="shared" si="2"/>
        <v>22</v>
      </c>
      <c r="C438" s="10"/>
      <c r="E438" s="78">
        <f t="shared" si="3"/>
        <v>22</v>
      </c>
      <c r="F438" s="10"/>
      <c r="G438" s="106"/>
      <c r="H438" s="106"/>
      <c r="I438" s="106"/>
      <c r="J438" s="106"/>
      <c r="K438" s="106"/>
    </row>
    <row r="439" spans="1:11">
      <c r="A439" s="78">
        <f t="shared" si="2"/>
        <v>23</v>
      </c>
      <c r="C439" s="10"/>
      <c r="E439" s="78">
        <f t="shared" si="3"/>
        <v>23</v>
      </c>
      <c r="F439" s="10"/>
      <c r="G439" s="106"/>
      <c r="H439" s="106"/>
      <c r="I439" s="106"/>
      <c r="J439" s="106"/>
      <c r="K439" s="106"/>
    </row>
    <row r="440" spans="1:11">
      <c r="A440" s="78">
        <f t="shared" si="2"/>
        <v>24</v>
      </c>
      <c r="C440" s="10"/>
      <c r="E440" s="78">
        <f t="shared" si="3"/>
        <v>24</v>
      </c>
      <c r="F440" s="10"/>
      <c r="G440" s="106"/>
      <c r="H440" s="106"/>
      <c r="I440" s="106"/>
      <c r="J440" s="106"/>
      <c r="K440" s="106"/>
    </row>
    <row r="441" spans="1:11">
      <c r="A441" s="79"/>
      <c r="E441" s="79"/>
      <c r="F441" s="70" t="s">
        <v>6</v>
      </c>
      <c r="G441" s="20" t="s">
        <v>6</v>
      </c>
      <c r="H441" s="21"/>
      <c r="I441" s="70"/>
      <c r="J441" s="20"/>
      <c r="K441" s="21"/>
    </row>
    <row r="442" spans="1:11">
      <c r="A442" s="78">
        <f>(A440+1)</f>
        <v>25</v>
      </c>
      <c r="C442" s="9" t="s">
        <v>162</v>
      </c>
      <c r="E442" s="78">
        <f>(E440+1)</f>
        <v>25</v>
      </c>
      <c r="G442" s="107"/>
      <c r="H442" s="108">
        <f>SUM(H417:H440)</f>
        <v>0</v>
      </c>
      <c r="I442" s="108"/>
      <c r="J442" s="107"/>
      <c r="K442" s="108">
        <f>SUM(K417:K440)</f>
        <v>0</v>
      </c>
    </row>
    <row r="443" spans="1:11">
      <c r="A443" s="78"/>
      <c r="C443" s="9"/>
      <c r="E443" s="78"/>
      <c r="F443" s="70" t="s">
        <v>6</v>
      </c>
      <c r="G443" s="20" t="s">
        <v>6</v>
      </c>
      <c r="H443" s="21"/>
      <c r="I443" s="70"/>
      <c r="J443" s="20"/>
      <c r="K443" s="21"/>
    </row>
    <row r="444" spans="1:11">
      <c r="E444" s="35"/>
    </row>
    <row r="445" spans="1:11">
      <c r="E445" s="35"/>
    </row>
    <row r="447" spans="1:11">
      <c r="E447" s="35"/>
      <c r="G447" s="14"/>
      <c r="H447" s="40"/>
      <c r="J447" s="14"/>
      <c r="K447" s="40"/>
    </row>
    <row r="448" spans="1:11" s="36" customFormat="1">
      <c r="A448" s="16" t="str">
        <f>$A$83</f>
        <v xml:space="preserve">Institution No.:  </v>
      </c>
      <c r="E448" s="37"/>
      <c r="G448" s="38"/>
      <c r="H448" s="39"/>
      <c r="J448" s="38"/>
      <c r="K448" s="15" t="s">
        <v>163</v>
      </c>
    </row>
    <row r="449" spans="1:11" s="36" customFormat="1">
      <c r="A449" s="251" t="s">
        <v>164</v>
      </c>
      <c r="B449" s="251"/>
      <c r="C449" s="251"/>
      <c r="D449" s="251"/>
      <c r="E449" s="251"/>
      <c r="F449" s="251"/>
      <c r="G449" s="251"/>
      <c r="H449" s="251"/>
      <c r="I449" s="251"/>
      <c r="J449" s="251"/>
      <c r="K449" s="251"/>
    </row>
    <row r="450" spans="1:11">
      <c r="A450" s="16" t="str">
        <f>$A$42</f>
        <v xml:space="preserve">NAME: </v>
      </c>
      <c r="C450" s="137" t="str">
        <f>$D$20</f>
        <v>University of Colorado</v>
      </c>
      <c r="G450" s="80"/>
      <c r="H450" s="40"/>
      <c r="J450" s="14"/>
      <c r="K450" s="18" t="str">
        <f>$K$3</f>
        <v>Date: October 3, 2016</v>
      </c>
    </row>
    <row r="451" spans="1:11">
      <c r="A451" s="19" t="s">
        <v>6</v>
      </c>
      <c r="B451" s="19" t="s">
        <v>6</v>
      </c>
      <c r="C451" s="19" t="s">
        <v>6</v>
      </c>
      <c r="D451" s="19" t="s">
        <v>6</v>
      </c>
      <c r="E451" s="19" t="s">
        <v>6</v>
      </c>
      <c r="F451" s="19" t="s">
        <v>6</v>
      </c>
      <c r="G451" s="20" t="s">
        <v>6</v>
      </c>
      <c r="H451" s="21" t="s">
        <v>6</v>
      </c>
      <c r="I451" s="19" t="s">
        <v>6</v>
      </c>
      <c r="J451" s="20" t="s">
        <v>6</v>
      </c>
      <c r="K451" s="21" t="s">
        <v>6</v>
      </c>
    </row>
    <row r="452" spans="1:11">
      <c r="A452" s="22" t="s">
        <v>7</v>
      </c>
      <c r="E452" s="22" t="s">
        <v>7</v>
      </c>
      <c r="F452" s="23"/>
      <c r="G452" s="24"/>
      <c r="H452" s="25" t="s">
        <v>232</v>
      </c>
      <c r="I452" s="23"/>
      <c r="J452" s="24"/>
      <c r="K452" s="25" t="s">
        <v>257</v>
      </c>
    </row>
    <row r="453" spans="1:11">
      <c r="A453" s="22" t="s">
        <v>9</v>
      </c>
      <c r="C453" s="26" t="s">
        <v>51</v>
      </c>
      <c r="E453" s="22" t="s">
        <v>9</v>
      </c>
      <c r="F453" s="23"/>
      <c r="G453" s="24" t="s">
        <v>11</v>
      </c>
      <c r="H453" s="25" t="s">
        <v>12</v>
      </c>
      <c r="I453" s="23"/>
      <c r="J453" s="24" t="s">
        <v>11</v>
      </c>
      <c r="K453" s="25" t="s">
        <v>13</v>
      </c>
    </row>
    <row r="454" spans="1:11">
      <c r="A454" s="19" t="s">
        <v>6</v>
      </c>
      <c r="B454" s="19" t="s">
        <v>6</v>
      </c>
      <c r="C454" s="19" t="s">
        <v>6</v>
      </c>
      <c r="D454" s="19" t="s">
        <v>6</v>
      </c>
      <c r="E454" s="19" t="s">
        <v>6</v>
      </c>
      <c r="F454" s="19" t="s">
        <v>6</v>
      </c>
      <c r="G454" s="20" t="s">
        <v>6</v>
      </c>
      <c r="H454" s="21" t="s">
        <v>6</v>
      </c>
      <c r="I454" s="19" t="s">
        <v>6</v>
      </c>
      <c r="J454" s="20" t="s">
        <v>6</v>
      </c>
      <c r="K454" s="21" t="s">
        <v>6</v>
      </c>
    </row>
    <row r="455" spans="1:11">
      <c r="A455" s="8">
        <v>1</v>
      </c>
      <c r="B455" s="19"/>
      <c r="C455" s="9" t="s">
        <v>165</v>
      </c>
      <c r="D455" s="19"/>
      <c r="E455" s="8">
        <v>1</v>
      </c>
      <c r="F455" s="19"/>
      <c r="G455" s="109">
        <v>618.45000000000005</v>
      </c>
      <c r="H455" s="217">
        <v>48001527.810000002</v>
      </c>
      <c r="I455" s="109"/>
      <c r="J455" s="109">
        <v>715.66931776390902</v>
      </c>
      <c r="K455" s="218">
        <v>55547288.640000001</v>
      </c>
    </row>
    <row r="456" spans="1:11">
      <c r="A456" s="8">
        <v>2</v>
      </c>
      <c r="B456" s="19"/>
      <c r="C456" s="9" t="s">
        <v>166</v>
      </c>
      <c r="D456" s="19"/>
      <c r="E456" s="8">
        <v>2</v>
      </c>
      <c r="F456" s="19"/>
      <c r="G456" s="20"/>
      <c r="H456" s="217">
        <v>14425417.279999999</v>
      </c>
      <c r="I456" s="19"/>
      <c r="J456" s="109"/>
      <c r="K456" s="219">
        <v>14985375.65</v>
      </c>
    </row>
    <row r="457" spans="1:11">
      <c r="A457" s="8">
        <v>3</v>
      </c>
      <c r="C457" s="9" t="s">
        <v>167</v>
      </c>
      <c r="E457" s="8">
        <v>3</v>
      </c>
      <c r="F457" s="10"/>
      <c r="G457" s="109">
        <v>100.29</v>
      </c>
      <c r="H457" s="217">
        <v>10932435.640000001</v>
      </c>
      <c r="I457" s="110"/>
      <c r="J457" s="109">
        <v>72.093609977108443</v>
      </c>
      <c r="K457" s="219">
        <v>7858797</v>
      </c>
    </row>
    <row r="458" spans="1:11">
      <c r="A458" s="8">
        <v>4</v>
      </c>
      <c r="C458" s="9" t="s">
        <v>168</v>
      </c>
      <c r="E458" s="8">
        <v>4</v>
      </c>
      <c r="F458" s="10"/>
      <c r="G458" s="109"/>
      <c r="H458" s="217">
        <v>1233981.7799999998</v>
      </c>
      <c r="I458" s="110"/>
      <c r="J458" s="109"/>
      <c r="K458" s="110">
        <v>561090</v>
      </c>
    </row>
    <row r="459" spans="1:11">
      <c r="A459" s="8">
        <v>5</v>
      </c>
      <c r="C459" s="9" t="s">
        <v>169</v>
      </c>
      <c r="E459" s="8">
        <v>5</v>
      </c>
      <c r="F459" s="10"/>
      <c r="G459" s="109">
        <v>718.74</v>
      </c>
      <c r="H459" s="217">
        <v>74593362.510000005</v>
      </c>
      <c r="I459" s="110"/>
      <c r="J459" s="109">
        <v>787.76292774101751</v>
      </c>
      <c r="K459" s="218">
        <v>78952551.290000007</v>
      </c>
    </row>
    <row r="460" spans="1:11">
      <c r="A460" s="8">
        <v>6</v>
      </c>
      <c r="C460" s="9" t="s">
        <v>170</v>
      </c>
      <c r="E460" s="8">
        <v>6</v>
      </c>
      <c r="F460" s="10"/>
      <c r="G460" s="109">
        <v>72.72</v>
      </c>
      <c r="H460" s="217">
        <v>5621817.6899999995</v>
      </c>
      <c r="I460" s="110"/>
      <c r="J460" s="109">
        <v>78.770028631077864</v>
      </c>
      <c r="K460" s="218">
        <v>6150426.9500000002</v>
      </c>
    </row>
    <row r="461" spans="1:11">
      <c r="A461" s="8">
        <v>7</v>
      </c>
      <c r="C461" s="9" t="s">
        <v>171</v>
      </c>
      <c r="E461" s="8">
        <v>7</v>
      </c>
      <c r="F461" s="10"/>
      <c r="G461" s="109"/>
      <c r="H461" s="217">
        <v>1876251.44</v>
      </c>
      <c r="I461" s="110"/>
      <c r="J461" s="109"/>
      <c r="K461" s="218">
        <v>2008683.18</v>
      </c>
    </row>
    <row r="462" spans="1:11">
      <c r="A462" s="8">
        <v>8</v>
      </c>
      <c r="C462" s="9" t="s">
        <v>172</v>
      </c>
      <c r="E462" s="8">
        <v>8</v>
      </c>
      <c r="F462" s="10"/>
      <c r="G462" s="109">
        <v>791.46</v>
      </c>
      <c r="H462" s="217">
        <v>82091431.640000001</v>
      </c>
      <c r="I462" s="109"/>
      <c r="J462" s="109">
        <v>866.53295637209533</v>
      </c>
      <c r="K462" s="218">
        <v>87111661.420000017</v>
      </c>
    </row>
    <row r="463" spans="1:11">
      <c r="A463" s="8">
        <v>9</v>
      </c>
      <c r="E463" s="8">
        <v>9</v>
      </c>
      <c r="F463" s="10"/>
      <c r="G463" s="109"/>
      <c r="H463" s="217"/>
      <c r="I463" s="108"/>
      <c r="J463" s="109"/>
      <c r="K463" s="110"/>
    </row>
    <row r="464" spans="1:11">
      <c r="A464" s="8">
        <v>10</v>
      </c>
      <c r="C464" s="9" t="s">
        <v>173</v>
      </c>
      <c r="E464" s="8">
        <v>10</v>
      </c>
      <c r="F464" s="10"/>
      <c r="G464" s="109"/>
      <c r="H464" s="217"/>
      <c r="I464" s="110"/>
      <c r="J464" s="109">
        <v>0</v>
      </c>
      <c r="K464" s="110">
        <v>0</v>
      </c>
    </row>
    <row r="465" spans="1:11">
      <c r="A465" s="8">
        <v>11</v>
      </c>
      <c r="C465" s="9" t="s">
        <v>174</v>
      </c>
      <c r="E465" s="8">
        <v>11</v>
      </c>
      <c r="F465" s="10"/>
      <c r="G465" s="109">
        <v>46.66</v>
      </c>
      <c r="H465" s="217">
        <v>2499259.1100000003</v>
      </c>
      <c r="I465" s="110"/>
      <c r="J465" s="109">
        <v>43.477882492143834</v>
      </c>
      <c r="K465" s="110">
        <v>2328814.7000000002</v>
      </c>
    </row>
    <row r="466" spans="1:11">
      <c r="A466" s="8">
        <v>12</v>
      </c>
      <c r="C466" s="9" t="s">
        <v>175</v>
      </c>
      <c r="E466" s="8">
        <v>12</v>
      </c>
      <c r="F466" s="10"/>
      <c r="G466" s="109"/>
      <c r="H466" s="217">
        <v>947503.12</v>
      </c>
      <c r="I466" s="110"/>
      <c r="J466" s="109"/>
      <c r="K466" s="110">
        <v>988974.73</v>
      </c>
    </row>
    <row r="467" spans="1:11">
      <c r="A467" s="8">
        <v>13</v>
      </c>
      <c r="C467" s="9" t="s">
        <v>176</v>
      </c>
      <c r="E467" s="8">
        <v>13</v>
      </c>
      <c r="F467" s="10"/>
      <c r="G467" s="109">
        <v>46.66</v>
      </c>
      <c r="H467" s="217">
        <v>3446762.2300000004</v>
      </c>
      <c r="I467" s="107"/>
      <c r="J467" s="109">
        <v>43.477882492143834</v>
      </c>
      <c r="K467" s="110">
        <v>3317789.43</v>
      </c>
    </row>
    <row r="468" spans="1:11">
      <c r="A468" s="8">
        <v>14</v>
      </c>
      <c r="E468" s="8">
        <v>14</v>
      </c>
      <c r="F468" s="10"/>
      <c r="G468" s="111"/>
      <c r="H468" s="217"/>
      <c r="I468" s="108"/>
      <c r="J468" s="109"/>
      <c r="K468" s="110"/>
    </row>
    <row r="469" spans="1:11">
      <c r="A469" s="8">
        <v>15</v>
      </c>
      <c r="C469" s="9" t="s">
        <v>177</v>
      </c>
      <c r="E469" s="8">
        <v>15</v>
      </c>
      <c r="G469" s="112">
        <v>838.12</v>
      </c>
      <c r="H469" s="220">
        <v>85538193.870000005</v>
      </c>
      <c r="I469" s="108"/>
      <c r="J469" s="109">
        <v>910.01083886423919</v>
      </c>
      <c r="K469" s="108">
        <v>90429450.850000024</v>
      </c>
    </row>
    <row r="470" spans="1:11">
      <c r="A470" s="8">
        <v>16</v>
      </c>
      <c r="E470" s="8">
        <v>16</v>
      </c>
      <c r="G470" s="112"/>
      <c r="H470" s="220"/>
      <c r="I470" s="108"/>
      <c r="J470" s="109"/>
      <c r="K470" s="108"/>
    </row>
    <row r="471" spans="1:11">
      <c r="A471" s="8">
        <v>17</v>
      </c>
      <c r="C471" s="9" t="s">
        <v>178</v>
      </c>
      <c r="E471" s="8">
        <v>17</v>
      </c>
      <c r="F471" s="10"/>
      <c r="G471" s="109"/>
      <c r="H471" s="217">
        <v>833570.87</v>
      </c>
      <c r="I471" s="110"/>
      <c r="J471" s="221"/>
      <c r="K471" s="110">
        <v>923363</v>
      </c>
    </row>
    <row r="472" spans="1:11">
      <c r="A472" s="8">
        <v>18</v>
      </c>
      <c r="E472" s="8">
        <v>18</v>
      </c>
      <c r="F472" s="10"/>
      <c r="G472" s="109"/>
      <c r="H472" s="217">
        <v>1013545.58</v>
      </c>
      <c r="I472" s="110"/>
      <c r="J472" s="221"/>
      <c r="K472" s="110">
        <v>389098</v>
      </c>
    </row>
    <row r="473" spans="1:11">
      <c r="A473" s="8">
        <v>19</v>
      </c>
      <c r="C473" s="9" t="s">
        <v>179</v>
      </c>
      <c r="E473" s="8">
        <v>19</v>
      </c>
      <c r="F473" s="10"/>
      <c r="G473" s="109"/>
      <c r="H473" s="217">
        <v>7245374.6099999994</v>
      </c>
      <c r="I473" s="110"/>
      <c r="J473" s="221"/>
      <c r="K473" s="110"/>
    </row>
    <row r="474" spans="1:11" ht="12" customHeight="1">
      <c r="A474" s="8">
        <v>20</v>
      </c>
      <c r="C474" s="81" t="s">
        <v>180</v>
      </c>
      <c r="E474" s="8">
        <v>20</v>
      </c>
      <c r="F474" s="10"/>
      <c r="G474" s="109"/>
      <c r="H474" s="217"/>
      <c r="I474" s="110"/>
      <c r="J474" s="221"/>
      <c r="K474" s="110">
        <v>7425774.5999999996</v>
      </c>
    </row>
    <row r="475" spans="1:11" s="82" customFormat="1" ht="12" customHeight="1">
      <c r="A475" s="8">
        <v>21</v>
      </c>
      <c r="B475" s="137"/>
      <c r="C475" s="81"/>
      <c r="D475" s="137"/>
      <c r="E475" s="8">
        <v>21</v>
      </c>
      <c r="F475" s="10"/>
      <c r="G475" s="109"/>
      <c r="H475" s="217"/>
      <c r="I475" s="110"/>
      <c r="J475" s="221"/>
      <c r="K475" s="110"/>
    </row>
    <row r="476" spans="1:11">
      <c r="A476" s="8">
        <v>22</v>
      </c>
      <c r="C476" s="9"/>
      <c r="E476" s="8">
        <v>22</v>
      </c>
      <c r="G476" s="109"/>
      <c r="H476" s="217"/>
      <c r="I476" s="110"/>
      <c r="J476" s="221"/>
      <c r="K476" s="110"/>
    </row>
    <row r="477" spans="1:11">
      <c r="A477" s="8">
        <v>23</v>
      </c>
      <c r="C477" s="9" t="s">
        <v>181</v>
      </c>
      <c r="E477" s="8">
        <v>23</v>
      </c>
      <c r="G477" s="109"/>
      <c r="H477" s="217">
        <v>414232.03</v>
      </c>
      <c r="I477" s="110"/>
      <c r="J477" s="221"/>
      <c r="K477" s="110"/>
    </row>
    <row r="478" spans="1:11">
      <c r="A478" s="8">
        <v>24</v>
      </c>
      <c r="C478" s="9"/>
      <c r="E478" s="8">
        <v>24</v>
      </c>
      <c r="G478" s="109"/>
      <c r="H478" s="217"/>
      <c r="I478" s="110"/>
      <c r="J478" s="221"/>
      <c r="K478" s="110"/>
    </row>
    <row r="479" spans="1:11">
      <c r="A479" s="8"/>
      <c r="E479" s="8"/>
      <c r="F479" s="70" t="s">
        <v>6</v>
      </c>
      <c r="G479" s="83"/>
      <c r="H479" s="222"/>
      <c r="I479" s="70"/>
      <c r="J479" s="86"/>
      <c r="K479" s="21"/>
    </row>
    <row r="480" spans="1:11">
      <c r="A480" s="8">
        <v>25</v>
      </c>
      <c r="C480" s="9" t="s">
        <v>182</v>
      </c>
      <c r="E480" s="8">
        <v>25</v>
      </c>
      <c r="G480" s="223">
        <v>838.12</v>
      </c>
      <c r="H480" s="220">
        <v>95044916.960000008</v>
      </c>
      <c r="I480" s="113"/>
      <c r="J480" s="109">
        <v>910.01083886423919</v>
      </c>
      <c r="K480" s="108">
        <v>99167686.450000018</v>
      </c>
    </row>
    <row r="481" spans="1:11">
      <c r="F481" s="70" t="s">
        <v>6</v>
      </c>
      <c r="G481" s="20"/>
      <c r="H481" s="21"/>
      <c r="I481" s="70"/>
      <c r="J481" s="20"/>
      <c r="K481" s="21"/>
    </row>
    <row r="482" spans="1:11">
      <c r="F482" s="70"/>
      <c r="G482" s="20"/>
      <c r="H482" s="21"/>
      <c r="I482" s="70"/>
      <c r="J482" s="20"/>
      <c r="K482" s="21"/>
    </row>
    <row r="483" spans="1:11" ht="20.25" customHeight="1">
      <c r="C483" s="84"/>
      <c r="D483" s="84"/>
      <c r="E483" s="84"/>
      <c r="F483" s="70"/>
      <c r="G483" s="20"/>
      <c r="H483" s="21"/>
      <c r="I483" s="70"/>
      <c r="J483" s="20"/>
      <c r="K483" s="21"/>
    </row>
    <row r="484" spans="1:11">
      <c r="C484" s="137" t="s">
        <v>49</v>
      </c>
      <c r="F484" s="70"/>
      <c r="G484" s="20"/>
      <c r="H484" s="21"/>
      <c r="I484" s="70"/>
      <c r="J484" s="20"/>
      <c r="K484" s="21"/>
    </row>
    <row r="485" spans="1:11">
      <c r="A485" s="9"/>
    </row>
    <row r="486" spans="1:11">
      <c r="E486" s="35"/>
      <c r="G486" s="14"/>
      <c r="H486" s="40"/>
      <c r="J486" s="14"/>
      <c r="K486" s="40"/>
    </row>
    <row r="487" spans="1:11" s="36" customFormat="1">
      <c r="A487" s="16" t="str">
        <f>$A$83</f>
        <v xml:space="preserve">Institution No.:  </v>
      </c>
      <c r="E487" s="37"/>
      <c r="G487" s="38"/>
      <c r="H487" s="39"/>
      <c r="J487" s="38"/>
      <c r="K487" s="15" t="s">
        <v>183</v>
      </c>
    </row>
    <row r="488" spans="1:11" s="36" customFormat="1">
      <c r="A488" s="251" t="s">
        <v>184</v>
      </c>
      <c r="B488" s="251"/>
      <c r="C488" s="251"/>
      <c r="D488" s="251"/>
      <c r="E488" s="251"/>
      <c r="F488" s="251"/>
      <c r="G488" s="251"/>
      <c r="H488" s="251"/>
      <c r="I488" s="251"/>
      <c r="J488" s="251"/>
      <c r="K488" s="251"/>
    </row>
    <row r="489" spans="1:11">
      <c r="A489" s="16" t="str">
        <f>$A$42</f>
        <v xml:space="preserve">NAME: </v>
      </c>
      <c r="C489" s="137" t="str">
        <f>$D$20</f>
        <v>University of Colorado</v>
      </c>
      <c r="G489" s="80"/>
      <c r="H489" s="40"/>
      <c r="J489" s="14"/>
      <c r="K489" s="18" t="str">
        <f>$K$3</f>
        <v>Date: October 3, 2016</v>
      </c>
    </row>
    <row r="490" spans="1:11">
      <c r="A490" s="19" t="s">
        <v>6</v>
      </c>
      <c r="B490" s="19" t="s">
        <v>6</v>
      </c>
      <c r="C490" s="19" t="s">
        <v>6</v>
      </c>
      <c r="D490" s="19" t="s">
        <v>6</v>
      </c>
      <c r="E490" s="19" t="s">
        <v>6</v>
      </c>
      <c r="F490" s="19" t="s">
        <v>6</v>
      </c>
      <c r="G490" s="20" t="s">
        <v>6</v>
      </c>
      <c r="H490" s="21" t="s">
        <v>6</v>
      </c>
      <c r="I490" s="19" t="s">
        <v>6</v>
      </c>
      <c r="J490" s="20" t="s">
        <v>6</v>
      </c>
      <c r="K490" s="21" t="s">
        <v>6</v>
      </c>
    </row>
    <row r="491" spans="1:11">
      <c r="A491" s="22" t="s">
        <v>7</v>
      </c>
      <c r="E491" s="22" t="s">
        <v>7</v>
      </c>
      <c r="F491" s="23"/>
      <c r="G491" s="24"/>
      <c r="H491" s="25" t="s">
        <v>232</v>
      </c>
      <c r="I491" s="23"/>
      <c r="J491" s="24"/>
      <c r="K491" s="25" t="s">
        <v>257</v>
      </c>
    </row>
    <row r="492" spans="1:11">
      <c r="A492" s="22" t="s">
        <v>9</v>
      </c>
      <c r="C492" s="26" t="s">
        <v>51</v>
      </c>
      <c r="E492" s="22" t="s">
        <v>9</v>
      </c>
      <c r="F492" s="23"/>
      <c r="G492" s="24" t="s">
        <v>11</v>
      </c>
      <c r="H492" s="25" t="s">
        <v>12</v>
      </c>
      <c r="I492" s="23"/>
      <c r="J492" s="24" t="s">
        <v>11</v>
      </c>
      <c r="K492" s="25" t="s">
        <v>13</v>
      </c>
    </row>
    <row r="493" spans="1:11">
      <c r="A493" s="19" t="s">
        <v>6</v>
      </c>
      <c r="B493" s="19" t="s">
        <v>6</v>
      </c>
      <c r="C493" s="19" t="s">
        <v>6</v>
      </c>
      <c r="D493" s="19" t="s">
        <v>6</v>
      </c>
      <c r="E493" s="19" t="s">
        <v>6</v>
      </c>
      <c r="F493" s="19" t="s">
        <v>6</v>
      </c>
      <c r="G493" s="20" t="s">
        <v>6</v>
      </c>
      <c r="H493" s="21" t="s">
        <v>6</v>
      </c>
      <c r="I493" s="19" t="s">
        <v>6</v>
      </c>
      <c r="J493" s="20" t="s">
        <v>6</v>
      </c>
      <c r="K493" s="21" t="s">
        <v>6</v>
      </c>
    </row>
    <row r="494" spans="1:11">
      <c r="A494" s="8">
        <v>1</v>
      </c>
      <c r="B494" s="19"/>
      <c r="C494" s="9" t="s">
        <v>165</v>
      </c>
      <c r="D494" s="19"/>
      <c r="E494" s="8">
        <v>1</v>
      </c>
      <c r="F494" s="19"/>
      <c r="G494" s="109">
        <v>1.33</v>
      </c>
      <c r="H494" s="109">
        <v>6166.96</v>
      </c>
      <c r="I494" s="19"/>
      <c r="J494" s="109">
        <v>0</v>
      </c>
      <c r="K494" s="224"/>
    </row>
    <row r="495" spans="1:11">
      <c r="A495" s="8">
        <v>2</v>
      </c>
      <c r="B495" s="19"/>
      <c r="C495" s="9" t="s">
        <v>166</v>
      </c>
      <c r="D495" s="19"/>
      <c r="E495" s="8">
        <v>2</v>
      </c>
      <c r="F495" s="19"/>
      <c r="G495" s="109"/>
      <c r="H495" s="109">
        <v>1882.28</v>
      </c>
      <c r="I495" s="109"/>
      <c r="J495" s="109">
        <v>0</v>
      </c>
      <c r="K495" s="224"/>
    </row>
    <row r="496" spans="1:11">
      <c r="A496" s="8">
        <v>3</v>
      </c>
      <c r="C496" s="9" t="s">
        <v>167</v>
      </c>
      <c r="E496" s="8">
        <v>3</v>
      </c>
      <c r="F496" s="10"/>
      <c r="G496" s="109"/>
      <c r="H496" s="110">
        <v>9286.5299999999988</v>
      </c>
      <c r="I496" s="110"/>
      <c r="J496" s="109"/>
      <c r="K496" s="110"/>
    </row>
    <row r="497" spans="1:11">
      <c r="A497" s="8">
        <v>4</v>
      </c>
      <c r="C497" s="9" t="s">
        <v>168</v>
      </c>
      <c r="E497" s="8">
        <v>4</v>
      </c>
      <c r="F497" s="10"/>
      <c r="G497" s="109"/>
      <c r="H497" s="110">
        <v>1557.11</v>
      </c>
      <c r="I497" s="110"/>
      <c r="J497" s="109">
        <v>0</v>
      </c>
      <c r="K497" s="110"/>
    </row>
    <row r="498" spans="1:11">
      <c r="A498" s="8">
        <v>5</v>
      </c>
      <c r="C498" s="9" t="s">
        <v>169</v>
      </c>
      <c r="E498" s="8">
        <v>5</v>
      </c>
      <c r="F498" s="10"/>
      <c r="G498" s="109">
        <v>1.33</v>
      </c>
      <c r="H498" s="109">
        <v>18892.879999999997</v>
      </c>
      <c r="I498" s="110"/>
      <c r="J498" s="109">
        <v>0</v>
      </c>
      <c r="K498" s="109">
        <v>0</v>
      </c>
    </row>
    <row r="499" spans="1:11">
      <c r="A499" s="8">
        <v>6</v>
      </c>
      <c r="C499" s="9" t="s">
        <v>170</v>
      </c>
      <c r="E499" s="8">
        <v>6</v>
      </c>
      <c r="F499" s="10"/>
      <c r="G499" s="109"/>
      <c r="H499" s="110"/>
      <c r="I499" s="110"/>
      <c r="J499" s="109"/>
      <c r="K499" s="110"/>
    </row>
    <row r="500" spans="1:11">
      <c r="A500" s="8">
        <v>7</v>
      </c>
      <c r="C500" s="9" t="s">
        <v>171</v>
      </c>
      <c r="E500" s="8">
        <v>7</v>
      </c>
      <c r="F500" s="10"/>
      <c r="G500" s="109"/>
      <c r="H500" s="110"/>
      <c r="I500" s="110"/>
      <c r="J500" s="109"/>
      <c r="K500" s="110"/>
    </row>
    <row r="501" spans="1:11">
      <c r="A501" s="8">
        <v>8</v>
      </c>
      <c r="C501" s="9" t="s">
        <v>185</v>
      </c>
      <c r="E501" s="8">
        <v>8</v>
      </c>
      <c r="F501" s="10"/>
      <c r="G501" s="109">
        <v>1.33</v>
      </c>
      <c r="H501" s="109">
        <v>18892.879999999997</v>
      </c>
      <c r="I501" s="109"/>
      <c r="J501" s="109">
        <v>0</v>
      </c>
      <c r="K501" s="109">
        <v>0</v>
      </c>
    </row>
    <row r="502" spans="1:11">
      <c r="A502" s="8">
        <v>9</v>
      </c>
      <c r="E502" s="8">
        <v>9</v>
      </c>
      <c r="F502" s="10"/>
      <c r="G502" s="109"/>
      <c r="H502" s="110"/>
      <c r="I502" s="108"/>
      <c r="J502" s="109"/>
      <c r="K502" s="110"/>
    </row>
    <row r="503" spans="1:11">
      <c r="A503" s="8">
        <v>10</v>
      </c>
      <c r="C503" s="9" t="s">
        <v>173</v>
      </c>
      <c r="E503" s="8">
        <v>10</v>
      </c>
      <c r="F503" s="10"/>
      <c r="G503" s="109">
        <v>0</v>
      </c>
      <c r="H503" s="110">
        <v>0</v>
      </c>
      <c r="I503" s="110"/>
      <c r="J503" s="109">
        <v>0</v>
      </c>
      <c r="K503" s="110">
        <v>0</v>
      </c>
    </row>
    <row r="504" spans="1:11">
      <c r="A504" s="8">
        <v>11</v>
      </c>
      <c r="C504" s="9" t="s">
        <v>174</v>
      </c>
      <c r="E504" s="8">
        <v>11</v>
      </c>
      <c r="F504" s="10"/>
      <c r="G504" s="109">
        <v>0</v>
      </c>
      <c r="H504" s="110">
        <v>2380</v>
      </c>
      <c r="I504" s="110"/>
      <c r="J504" s="109">
        <v>0</v>
      </c>
      <c r="K504" s="110"/>
    </row>
    <row r="505" spans="1:11">
      <c r="A505" s="8">
        <v>12</v>
      </c>
      <c r="C505" s="9" t="s">
        <v>175</v>
      </c>
      <c r="E505" s="8">
        <v>12</v>
      </c>
      <c r="F505" s="10"/>
      <c r="G505" s="109"/>
      <c r="H505" s="110">
        <v>352.64</v>
      </c>
      <c r="I505" s="110"/>
      <c r="J505" s="109"/>
      <c r="K505" s="110"/>
    </row>
    <row r="506" spans="1:11">
      <c r="A506" s="8">
        <v>13</v>
      </c>
      <c r="C506" s="9" t="s">
        <v>186</v>
      </c>
      <c r="E506" s="8">
        <v>13</v>
      </c>
      <c r="F506" s="10"/>
      <c r="G506" s="109">
        <v>0</v>
      </c>
      <c r="H506" s="110">
        <v>2732.64</v>
      </c>
      <c r="I506" s="107"/>
      <c r="J506" s="109">
        <v>0</v>
      </c>
      <c r="K506" s="110">
        <v>0</v>
      </c>
    </row>
    <row r="507" spans="1:11">
      <c r="A507" s="8">
        <v>14</v>
      </c>
      <c r="E507" s="8">
        <v>14</v>
      </c>
      <c r="F507" s="10"/>
      <c r="G507" s="111"/>
      <c r="H507" s="110"/>
      <c r="I507" s="108"/>
      <c r="J507" s="111"/>
      <c r="K507" s="110"/>
    </row>
    <row r="508" spans="1:11">
      <c r="A508" s="8">
        <v>15</v>
      </c>
      <c r="C508" s="9" t="s">
        <v>177</v>
      </c>
      <c r="E508" s="8">
        <v>15</v>
      </c>
      <c r="G508" s="112">
        <v>1.33</v>
      </c>
      <c r="H508" s="108">
        <v>21625.519999999997</v>
      </c>
      <c r="I508" s="108"/>
      <c r="J508" s="112">
        <v>0</v>
      </c>
      <c r="K508" s="108">
        <v>0</v>
      </c>
    </row>
    <row r="509" spans="1:11">
      <c r="A509" s="8">
        <v>16</v>
      </c>
      <c r="E509" s="8">
        <v>16</v>
      </c>
      <c r="G509" s="112"/>
      <c r="H509" s="108"/>
      <c r="I509" s="108"/>
      <c r="J509" s="112"/>
      <c r="K509" s="108"/>
    </row>
    <row r="510" spans="1:11">
      <c r="A510" s="8">
        <v>17</v>
      </c>
      <c r="C510" s="9" t="s">
        <v>178</v>
      </c>
      <c r="E510" s="8">
        <v>17</v>
      </c>
      <c r="F510" s="10"/>
      <c r="G510" s="109"/>
      <c r="H510" s="110"/>
      <c r="I510" s="110"/>
      <c r="J510" s="109"/>
      <c r="K510" s="110"/>
    </row>
    <row r="511" spans="1:11">
      <c r="A511" s="8">
        <v>18</v>
      </c>
      <c r="E511" s="8">
        <v>18</v>
      </c>
      <c r="F511" s="10"/>
      <c r="G511" s="109"/>
      <c r="H511" s="110"/>
      <c r="I511" s="110"/>
      <c r="J511" s="109"/>
      <c r="K511" s="110"/>
    </row>
    <row r="512" spans="1:11">
      <c r="A512" s="8">
        <v>19</v>
      </c>
      <c r="C512" s="9" t="s">
        <v>179</v>
      </c>
      <c r="E512" s="8">
        <v>19</v>
      </c>
      <c r="F512" s="10"/>
      <c r="G512" s="109"/>
      <c r="H512" s="110"/>
      <c r="I512" s="110"/>
      <c r="J512" s="109"/>
      <c r="K512" s="110"/>
    </row>
    <row r="513" spans="1:11" ht="12" customHeight="1">
      <c r="A513" s="8">
        <v>20</v>
      </c>
      <c r="C513" s="81" t="s">
        <v>180</v>
      </c>
      <c r="E513" s="8">
        <v>20</v>
      </c>
      <c r="F513" s="10"/>
      <c r="G513" s="109"/>
      <c r="H513" s="110">
        <v>22005.88</v>
      </c>
      <c r="I513" s="110"/>
      <c r="J513" s="109"/>
      <c r="K513" s="110">
        <v>23756</v>
      </c>
    </row>
    <row r="514" spans="1:11" s="82" customFormat="1" ht="12" customHeight="1">
      <c r="A514" s="8">
        <v>21</v>
      </c>
      <c r="B514" s="137"/>
      <c r="C514" s="81"/>
      <c r="D514" s="137"/>
      <c r="E514" s="8">
        <v>21</v>
      </c>
      <c r="F514" s="10"/>
      <c r="G514" s="109"/>
      <c r="H514" s="110"/>
      <c r="I514" s="110"/>
      <c r="J514" s="109"/>
      <c r="K514" s="110"/>
    </row>
    <row r="515" spans="1:11">
      <c r="A515" s="8">
        <v>22</v>
      </c>
      <c r="C515" s="9"/>
      <c r="E515" s="8">
        <v>22</v>
      </c>
      <c r="G515" s="109"/>
      <c r="H515" s="110"/>
      <c r="I515" s="110"/>
      <c r="J515" s="109"/>
      <c r="K515" s="110"/>
    </row>
    <row r="516" spans="1:11">
      <c r="A516" s="8">
        <v>23</v>
      </c>
      <c r="C516" s="9" t="s">
        <v>181</v>
      </c>
      <c r="E516" s="8">
        <v>23</v>
      </c>
      <c r="G516" s="109"/>
      <c r="H516" s="110"/>
      <c r="I516" s="110"/>
      <c r="J516" s="109"/>
      <c r="K516" s="110">
        <v>0</v>
      </c>
    </row>
    <row r="517" spans="1:11">
      <c r="A517" s="8">
        <v>24</v>
      </c>
      <c r="C517" s="9"/>
      <c r="E517" s="8">
        <v>24</v>
      </c>
      <c r="G517" s="109"/>
      <c r="H517" s="110"/>
      <c r="I517" s="110"/>
      <c r="J517" s="109"/>
      <c r="K517" s="110"/>
    </row>
    <row r="518" spans="1:11">
      <c r="A518" s="8"/>
      <c r="E518" s="8"/>
      <c r="F518" s="70" t="s">
        <v>6</v>
      </c>
      <c r="G518" s="83"/>
      <c r="H518" s="21"/>
      <c r="I518" s="70"/>
      <c r="J518" s="83"/>
      <c r="K518" s="21"/>
    </row>
    <row r="519" spans="1:11">
      <c r="A519" s="8">
        <v>25</v>
      </c>
      <c r="C519" s="9" t="s">
        <v>187</v>
      </c>
      <c r="E519" s="8">
        <v>25</v>
      </c>
      <c r="G519" s="223">
        <f>SUM(G508:G517)</f>
        <v>1.33</v>
      </c>
      <c r="H519" s="108">
        <f>SUM(H508:H517)</f>
        <v>43631.399999999994</v>
      </c>
      <c r="I519" s="113"/>
      <c r="J519" s="108">
        <f>SUM(J508:J517)</f>
        <v>0</v>
      </c>
      <c r="K519" s="108">
        <f>SUM(K508:K517)</f>
        <v>23756</v>
      </c>
    </row>
    <row r="520" spans="1:11">
      <c r="F520" s="70" t="s">
        <v>6</v>
      </c>
      <c r="G520" s="20"/>
      <c r="H520" s="21"/>
      <c r="I520" s="70"/>
      <c r="J520" s="20"/>
      <c r="K520" s="21"/>
    </row>
    <row r="521" spans="1:11">
      <c r="C521" s="137" t="s">
        <v>49</v>
      </c>
      <c r="F521" s="70"/>
      <c r="G521" s="20"/>
      <c r="H521" s="21"/>
      <c r="I521" s="70"/>
      <c r="J521" s="20"/>
      <c r="K521" s="21"/>
    </row>
    <row r="522" spans="1:11">
      <c r="A522" s="9"/>
    </row>
    <row r="523" spans="1:11">
      <c r="H523" s="40"/>
      <c r="K523" s="40"/>
    </row>
    <row r="524" spans="1:11" s="36" customFormat="1">
      <c r="A524" s="16" t="str">
        <f>$A$83</f>
        <v xml:space="preserve">Institution No.:  </v>
      </c>
      <c r="E524" s="37"/>
      <c r="G524" s="38"/>
      <c r="H524" s="39"/>
      <c r="J524" s="38"/>
      <c r="K524" s="15" t="s">
        <v>188</v>
      </c>
    </row>
    <row r="525" spans="1:11" s="36" customFormat="1">
      <c r="A525" s="251" t="s">
        <v>189</v>
      </c>
      <c r="B525" s="251"/>
      <c r="C525" s="251"/>
      <c r="D525" s="251"/>
      <c r="E525" s="251"/>
      <c r="F525" s="251"/>
      <c r="G525" s="251"/>
      <c r="H525" s="251"/>
      <c r="I525" s="251"/>
      <c r="J525" s="251"/>
      <c r="K525" s="251"/>
    </row>
    <row r="526" spans="1:11">
      <c r="A526" s="16" t="str">
        <f>$A$42</f>
        <v xml:space="preserve">NAME: </v>
      </c>
      <c r="C526" s="137" t="str">
        <f>$D$20</f>
        <v>University of Colorado</v>
      </c>
      <c r="G526" s="80"/>
      <c r="H526" s="67"/>
      <c r="J526" s="14"/>
      <c r="K526" s="18" t="str">
        <f>$K$3</f>
        <v>Date: October 3, 2016</v>
      </c>
    </row>
    <row r="527" spans="1:11">
      <c r="A527" s="19" t="s">
        <v>6</v>
      </c>
      <c r="B527" s="19" t="s">
        <v>6</v>
      </c>
      <c r="C527" s="19" t="s">
        <v>6</v>
      </c>
      <c r="D527" s="19" t="s">
        <v>6</v>
      </c>
      <c r="E527" s="19" t="s">
        <v>6</v>
      </c>
      <c r="F527" s="19" t="s">
        <v>6</v>
      </c>
      <c r="G527" s="20" t="s">
        <v>6</v>
      </c>
      <c r="H527" s="21" t="s">
        <v>6</v>
      </c>
      <c r="I527" s="19" t="s">
        <v>6</v>
      </c>
      <c r="J527" s="20" t="s">
        <v>6</v>
      </c>
      <c r="K527" s="21" t="s">
        <v>6</v>
      </c>
    </row>
    <row r="528" spans="1:11">
      <c r="A528" s="22" t="s">
        <v>7</v>
      </c>
      <c r="E528" s="22" t="s">
        <v>7</v>
      </c>
      <c r="F528" s="23"/>
      <c r="G528" s="24"/>
      <c r="H528" s="25" t="s">
        <v>232</v>
      </c>
      <c r="I528" s="23"/>
      <c r="J528" s="24"/>
      <c r="K528" s="25" t="s">
        <v>257</v>
      </c>
    </row>
    <row r="529" spans="1:13">
      <c r="A529" s="22" t="s">
        <v>9</v>
      </c>
      <c r="C529" s="26" t="s">
        <v>51</v>
      </c>
      <c r="E529" s="22" t="s">
        <v>9</v>
      </c>
      <c r="F529" s="23"/>
      <c r="G529" s="24" t="s">
        <v>11</v>
      </c>
      <c r="H529" s="25" t="s">
        <v>12</v>
      </c>
      <c r="I529" s="23"/>
      <c r="J529" s="24" t="s">
        <v>11</v>
      </c>
      <c r="K529" s="25" t="s">
        <v>13</v>
      </c>
    </row>
    <row r="530" spans="1:13">
      <c r="A530" s="19" t="s">
        <v>6</v>
      </c>
      <c r="B530" s="19" t="s">
        <v>6</v>
      </c>
      <c r="C530" s="19" t="s">
        <v>6</v>
      </c>
      <c r="D530" s="19" t="s">
        <v>6</v>
      </c>
      <c r="E530" s="19" t="s">
        <v>6</v>
      </c>
      <c r="F530" s="19" t="s">
        <v>6</v>
      </c>
      <c r="G530" s="20" t="s">
        <v>6</v>
      </c>
      <c r="H530" s="21" t="s">
        <v>6</v>
      </c>
      <c r="I530" s="19" t="s">
        <v>6</v>
      </c>
      <c r="J530" s="20" t="s">
        <v>6</v>
      </c>
      <c r="K530" s="21" t="s">
        <v>6</v>
      </c>
    </row>
    <row r="531" spans="1:13">
      <c r="A531" s="117">
        <v>1</v>
      </c>
      <c r="B531" s="118"/>
      <c r="C531" s="118" t="s">
        <v>227</v>
      </c>
      <c r="D531" s="118"/>
      <c r="E531" s="117">
        <v>1</v>
      </c>
      <c r="F531" s="119"/>
      <c r="G531" s="120"/>
      <c r="H531" s="121"/>
      <c r="I531" s="122"/>
      <c r="J531" s="123"/>
      <c r="K531" s="124"/>
    </row>
    <row r="532" spans="1:13">
      <c r="A532" s="117">
        <v>2</v>
      </c>
      <c r="B532" s="118"/>
      <c r="C532" s="118" t="s">
        <v>227</v>
      </c>
      <c r="D532" s="118"/>
      <c r="E532" s="117">
        <v>2</v>
      </c>
      <c r="F532" s="119"/>
      <c r="G532" s="120"/>
      <c r="H532" s="121"/>
      <c r="I532" s="122"/>
      <c r="J532" s="123"/>
      <c r="K532" s="121"/>
    </row>
    <row r="533" spans="1:13">
      <c r="A533" s="117">
        <v>3</v>
      </c>
      <c r="B533" s="118"/>
      <c r="C533" s="118" t="s">
        <v>227</v>
      </c>
      <c r="D533" s="118"/>
      <c r="E533" s="117">
        <v>3</v>
      </c>
      <c r="F533" s="119"/>
      <c r="G533" s="120"/>
      <c r="H533" s="121"/>
      <c r="I533" s="122"/>
      <c r="J533" s="123"/>
      <c r="K533" s="121"/>
    </row>
    <row r="534" spans="1:13">
      <c r="A534" s="117">
        <v>4</v>
      </c>
      <c r="B534" s="118"/>
      <c r="C534" s="118" t="s">
        <v>227</v>
      </c>
      <c r="D534" s="118"/>
      <c r="E534" s="117">
        <v>4</v>
      </c>
      <c r="F534" s="119"/>
      <c r="G534" s="120"/>
      <c r="H534" s="121"/>
      <c r="I534" s="125"/>
      <c r="J534" s="123"/>
      <c r="K534" s="121"/>
    </row>
    <row r="535" spans="1:13">
      <c r="A535" s="117">
        <v>5</v>
      </c>
      <c r="B535" s="118"/>
      <c r="C535" s="118" t="s">
        <v>227</v>
      </c>
      <c r="D535" s="118"/>
      <c r="E535" s="117">
        <v>5</v>
      </c>
      <c r="F535" s="119"/>
      <c r="G535" s="120"/>
      <c r="H535" s="121"/>
      <c r="I535" s="125"/>
      <c r="J535" s="123"/>
      <c r="K535" s="121"/>
    </row>
    <row r="536" spans="1:13">
      <c r="A536" s="8">
        <v>6</v>
      </c>
      <c r="C536" s="9" t="s">
        <v>190</v>
      </c>
      <c r="E536" s="8">
        <v>6</v>
      </c>
      <c r="F536" s="10"/>
      <c r="G536" s="109">
        <v>0.06</v>
      </c>
      <c r="H536" s="103">
        <v>35938.33</v>
      </c>
      <c r="I536" s="30"/>
      <c r="J536" s="109">
        <v>3.3390533171686047E-2</v>
      </c>
      <c r="K536" s="103">
        <v>20000</v>
      </c>
    </row>
    <row r="537" spans="1:13">
      <c r="A537" s="8">
        <v>7</v>
      </c>
      <c r="C537" s="9" t="s">
        <v>191</v>
      </c>
      <c r="E537" s="8">
        <v>7</v>
      </c>
      <c r="F537" s="10"/>
      <c r="G537" s="114"/>
      <c r="H537" s="103">
        <v>9005.5199999999986</v>
      </c>
      <c r="I537" s="85"/>
      <c r="J537" s="104"/>
      <c r="K537" s="103">
        <v>5561</v>
      </c>
    </row>
    <row r="538" spans="1:13">
      <c r="A538" s="8">
        <v>8</v>
      </c>
      <c r="C538" s="9" t="s">
        <v>192</v>
      </c>
      <c r="E538" s="8">
        <v>8</v>
      </c>
      <c r="F538" s="10"/>
      <c r="G538" s="109">
        <v>0.06</v>
      </c>
      <c r="H538" s="225">
        <v>44943.85</v>
      </c>
      <c r="I538" s="85"/>
      <c r="J538" s="109">
        <v>3.3786051874166376E-2</v>
      </c>
      <c r="K538" s="226">
        <v>25561</v>
      </c>
    </row>
    <row r="539" spans="1:13">
      <c r="A539" s="8">
        <v>9</v>
      </c>
      <c r="C539" s="9"/>
      <c r="E539" s="8">
        <v>9</v>
      </c>
      <c r="F539" s="10"/>
      <c r="G539" s="114"/>
      <c r="H539" s="103"/>
      <c r="I539" s="29"/>
      <c r="J539" s="104"/>
      <c r="K539" s="103"/>
      <c r="M539" s="137" t="s">
        <v>38</v>
      </c>
    </row>
    <row r="540" spans="1:13">
      <c r="A540" s="8">
        <v>10</v>
      </c>
      <c r="C540" s="9"/>
      <c r="E540" s="8">
        <v>10</v>
      </c>
      <c r="F540" s="10"/>
      <c r="G540" s="114"/>
      <c r="H540" s="103"/>
      <c r="I540" s="30"/>
      <c r="J540" s="104"/>
      <c r="K540" s="103"/>
    </row>
    <row r="541" spans="1:13">
      <c r="A541" s="8">
        <v>11</v>
      </c>
      <c r="C541" s="9" t="s">
        <v>174</v>
      </c>
      <c r="E541" s="8">
        <v>11</v>
      </c>
      <c r="G541" s="99"/>
      <c r="H541" s="99"/>
      <c r="I541" s="29"/>
      <c r="J541" s="99"/>
      <c r="K541" s="100"/>
    </row>
    <row r="542" spans="1:13">
      <c r="A542" s="8">
        <v>12</v>
      </c>
      <c r="C542" s="9" t="s">
        <v>175</v>
      </c>
      <c r="E542" s="8">
        <v>12</v>
      </c>
      <c r="G542" s="115"/>
      <c r="H542" s="100"/>
      <c r="I542" s="30"/>
      <c r="J542" s="99"/>
      <c r="K542" s="100"/>
    </row>
    <row r="543" spans="1:13">
      <c r="A543" s="8">
        <v>13</v>
      </c>
      <c r="C543" s="9" t="s">
        <v>193</v>
      </c>
      <c r="E543" s="8">
        <v>13</v>
      </c>
      <c r="F543" s="10"/>
      <c r="G543" s="114">
        <v>0</v>
      </c>
      <c r="H543" s="114">
        <v>0</v>
      </c>
      <c r="I543" s="85"/>
      <c r="J543" s="114">
        <v>0</v>
      </c>
      <c r="K543" s="114">
        <v>0</v>
      </c>
    </row>
    <row r="544" spans="1:13">
      <c r="A544" s="8">
        <v>14</v>
      </c>
      <c r="E544" s="8">
        <v>14</v>
      </c>
      <c r="F544" s="10"/>
      <c r="G544" s="114"/>
      <c r="H544" s="103"/>
      <c r="I544" s="85"/>
      <c r="J544" s="104"/>
      <c r="K544" s="103"/>
    </row>
    <row r="545" spans="1:11">
      <c r="A545" s="8">
        <v>15</v>
      </c>
      <c r="C545" s="9" t="s">
        <v>177</v>
      </c>
      <c r="E545" s="8">
        <v>15</v>
      </c>
      <c r="F545" s="10"/>
      <c r="G545" s="109">
        <v>0.06</v>
      </c>
      <c r="H545" s="114">
        <v>44943.85</v>
      </c>
      <c r="I545" s="85"/>
      <c r="J545" s="109">
        <v>3.3786051874166376E-2</v>
      </c>
      <c r="K545" s="226">
        <v>25561</v>
      </c>
    </row>
    <row r="546" spans="1:11">
      <c r="A546" s="8">
        <v>16</v>
      </c>
      <c r="E546" s="8">
        <v>16</v>
      </c>
      <c r="F546" s="10"/>
      <c r="G546" s="114"/>
      <c r="H546" s="103"/>
      <c r="I546" s="85"/>
      <c r="J546" s="104"/>
      <c r="K546" s="103"/>
    </row>
    <row r="547" spans="1:11">
      <c r="A547" s="8">
        <v>17</v>
      </c>
      <c r="C547" s="9" t="s">
        <v>178</v>
      </c>
      <c r="E547" s="8">
        <v>17</v>
      </c>
      <c r="F547" s="10"/>
      <c r="G547" s="114"/>
      <c r="H547" s="103">
        <v>248.65</v>
      </c>
      <c r="I547" s="85"/>
      <c r="J547" s="104"/>
      <c r="K547" s="103"/>
    </row>
    <row r="548" spans="1:11">
      <c r="A548" s="8">
        <v>18</v>
      </c>
      <c r="C548" s="9"/>
      <c r="E548" s="8">
        <v>18</v>
      </c>
      <c r="F548" s="10"/>
      <c r="G548" s="114"/>
      <c r="H548" s="103"/>
      <c r="I548" s="85"/>
      <c r="J548" s="104"/>
      <c r="K548" s="103"/>
    </row>
    <row r="549" spans="1:11">
      <c r="A549" s="8">
        <v>19</v>
      </c>
      <c r="C549" s="9" t="s">
        <v>179</v>
      </c>
      <c r="E549" s="8">
        <v>19</v>
      </c>
      <c r="F549" s="10"/>
      <c r="G549" s="114"/>
      <c r="H549" s="103">
        <v>4025.19</v>
      </c>
      <c r="I549" s="85"/>
      <c r="J549" s="104"/>
      <c r="K549" s="103">
        <v>2500</v>
      </c>
    </row>
    <row r="550" spans="1:11">
      <c r="A550" s="8">
        <v>20</v>
      </c>
      <c r="C550" s="9" t="s">
        <v>180</v>
      </c>
      <c r="E550" s="8">
        <v>20</v>
      </c>
      <c r="F550" s="10"/>
      <c r="G550" s="114"/>
      <c r="H550" s="103">
        <v>13987.369999999999</v>
      </c>
      <c r="I550" s="85"/>
      <c r="J550" s="104"/>
      <c r="K550" s="103">
        <v>31230</v>
      </c>
    </row>
    <row r="551" spans="1:11">
      <c r="A551" s="8">
        <v>21</v>
      </c>
      <c r="C551" s="9"/>
      <c r="E551" s="8">
        <v>21</v>
      </c>
      <c r="F551" s="10"/>
      <c r="G551" s="114"/>
      <c r="H551" s="103"/>
      <c r="I551" s="85"/>
      <c r="J551" s="104"/>
      <c r="K551" s="103"/>
    </row>
    <row r="552" spans="1:11">
      <c r="A552" s="8">
        <v>22</v>
      </c>
      <c r="C552" s="9"/>
      <c r="E552" s="8">
        <v>22</v>
      </c>
      <c r="F552" s="10"/>
      <c r="G552" s="114"/>
      <c r="H552" s="103"/>
      <c r="I552" s="85"/>
      <c r="J552" s="104"/>
      <c r="K552" s="103"/>
    </row>
    <row r="553" spans="1:11">
      <c r="A553" s="8">
        <v>23</v>
      </c>
      <c r="C553" s="9" t="s">
        <v>194</v>
      </c>
      <c r="E553" s="8">
        <v>23</v>
      </c>
      <c r="F553" s="10"/>
      <c r="G553" s="114"/>
      <c r="H553" s="103"/>
      <c r="I553" s="85"/>
      <c r="J553" s="104"/>
      <c r="K553" s="103"/>
    </row>
    <row r="554" spans="1:11">
      <c r="A554" s="8">
        <v>24</v>
      </c>
      <c r="C554" s="9"/>
      <c r="E554" s="8">
        <v>24</v>
      </c>
      <c r="F554" s="10"/>
      <c r="G554" s="114"/>
      <c r="H554" s="103"/>
      <c r="I554" s="85"/>
      <c r="J554" s="104"/>
      <c r="K554" s="103"/>
    </row>
    <row r="555" spans="1:11">
      <c r="E555" s="35"/>
      <c r="F555" s="70" t="s">
        <v>6</v>
      </c>
      <c r="G555" s="21" t="s">
        <v>6</v>
      </c>
      <c r="H555" s="21" t="s">
        <v>6</v>
      </c>
      <c r="I555" s="70" t="s">
        <v>6</v>
      </c>
      <c r="J555" s="21" t="s">
        <v>6</v>
      </c>
      <c r="K555" s="21" t="s">
        <v>6</v>
      </c>
    </row>
    <row r="556" spans="1:11">
      <c r="A556" s="8">
        <v>25</v>
      </c>
      <c r="C556" s="9" t="s">
        <v>195</v>
      </c>
      <c r="E556" s="8">
        <v>25</v>
      </c>
      <c r="G556" s="99">
        <f>SUM(G545:G555)</f>
        <v>0.06</v>
      </c>
      <c r="H556" s="99">
        <f>SUM(H545:H555)</f>
        <v>63205.06</v>
      </c>
      <c r="I556" s="100"/>
      <c r="J556" s="99">
        <v>3.3786051874166376E-2</v>
      </c>
      <c r="K556" s="99">
        <f>SUM(K545:K555)</f>
        <v>59291</v>
      </c>
    </row>
    <row r="557" spans="1:11">
      <c r="E557" s="35"/>
      <c r="F557" s="70" t="s">
        <v>6</v>
      </c>
      <c r="G557" s="20" t="s">
        <v>6</v>
      </c>
      <c r="H557" s="21" t="s">
        <v>6</v>
      </c>
      <c r="I557" s="70" t="s">
        <v>6</v>
      </c>
      <c r="J557" s="20" t="s">
        <v>6</v>
      </c>
      <c r="K557" s="21" t="s">
        <v>6</v>
      </c>
    </row>
    <row r="558" spans="1:11">
      <c r="C558" s="137" t="s">
        <v>49</v>
      </c>
      <c r="E558" s="35"/>
      <c r="F558" s="70"/>
      <c r="G558" s="20"/>
      <c r="H558" s="21"/>
      <c r="I558" s="70"/>
      <c r="J558" s="20"/>
      <c r="K558" s="21"/>
    </row>
    <row r="559" spans="1:11">
      <c r="A559" s="9"/>
      <c r="H559" s="40"/>
      <c r="K559" s="40"/>
    </row>
    <row r="560" spans="1:11">
      <c r="H560" s="40"/>
      <c r="K560" s="40"/>
    </row>
    <row r="561" spans="1:11" s="36" customFormat="1">
      <c r="A561" s="16" t="str">
        <f>$A$83</f>
        <v xml:space="preserve">Institution No.:  </v>
      </c>
      <c r="E561" s="37"/>
      <c r="G561" s="38"/>
      <c r="H561" s="39"/>
      <c r="J561" s="38"/>
      <c r="K561" s="15" t="s">
        <v>196</v>
      </c>
    </row>
    <row r="562" spans="1:11" s="36" customFormat="1">
      <c r="A562" s="251" t="s">
        <v>197</v>
      </c>
      <c r="B562" s="251"/>
      <c r="C562" s="251"/>
      <c r="D562" s="251"/>
      <c r="E562" s="251"/>
      <c r="F562" s="251"/>
      <c r="G562" s="251"/>
      <c r="H562" s="251"/>
      <c r="I562" s="251"/>
      <c r="J562" s="251"/>
      <c r="K562" s="251"/>
    </row>
    <row r="563" spans="1:11">
      <c r="A563" s="16" t="str">
        <f>$A$42</f>
        <v xml:space="preserve">NAME: </v>
      </c>
      <c r="B563" s="16"/>
      <c r="C563" s="137" t="str">
        <f>$D$20</f>
        <v>University of Colorado</v>
      </c>
      <c r="G563" s="80"/>
      <c r="H563" s="67"/>
      <c r="J563" s="14"/>
      <c r="K563" s="18" t="str">
        <f>$K$3</f>
        <v>Date: October 3, 2016</v>
      </c>
    </row>
    <row r="564" spans="1:11">
      <c r="A564" s="19" t="s">
        <v>6</v>
      </c>
      <c r="B564" s="19" t="s">
        <v>6</v>
      </c>
      <c r="C564" s="19" t="s">
        <v>6</v>
      </c>
      <c r="D564" s="19" t="s">
        <v>6</v>
      </c>
      <c r="E564" s="19" t="s">
        <v>6</v>
      </c>
      <c r="F564" s="19" t="s">
        <v>6</v>
      </c>
      <c r="G564" s="20" t="s">
        <v>6</v>
      </c>
      <c r="H564" s="21" t="s">
        <v>6</v>
      </c>
      <c r="I564" s="19" t="s">
        <v>6</v>
      </c>
      <c r="J564" s="20" t="s">
        <v>6</v>
      </c>
      <c r="K564" s="21" t="s">
        <v>6</v>
      </c>
    </row>
    <row r="565" spans="1:11">
      <c r="A565" s="22" t="s">
        <v>7</v>
      </c>
      <c r="E565" s="22" t="s">
        <v>7</v>
      </c>
      <c r="F565" s="23"/>
      <c r="G565" s="24"/>
      <c r="H565" s="25" t="s">
        <v>232</v>
      </c>
      <c r="I565" s="23"/>
      <c r="J565" s="24"/>
      <c r="K565" s="25" t="s">
        <v>257</v>
      </c>
    </row>
    <row r="566" spans="1:11">
      <c r="A566" s="22" t="s">
        <v>9</v>
      </c>
      <c r="C566" s="26" t="s">
        <v>51</v>
      </c>
      <c r="E566" s="22" t="s">
        <v>9</v>
      </c>
      <c r="F566" s="23"/>
      <c r="G566" s="24" t="s">
        <v>11</v>
      </c>
      <c r="H566" s="25" t="s">
        <v>12</v>
      </c>
      <c r="I566" s="23"/>
      <c r="J566" s="24" t="s">
        <v>11</v>
      </c>
      <c r="K566" s="25" t="s">
        <v>13</v>
      </c>
    </row>
    <row r="567" spans="1:11">
      <c r="A567" s="19" t="s">
        <v>6</v>
      </c>
      <c r="B567" s="19" t="s">
        <v>6</v>
      </c>
      <c r="C567" s="19" t="s">
        <v>6</v>
      </c>
      <c r="D567" s="19" t="s">
        <v>6</v>
      </c>
      <c r="E567" s="19" t="s">
        <v>6</v>
      </c>
      <c r="F567" s="19" t="s">
        <v>6</v>
      </c>
      <c r="G567" s="20" t="s">
        <v>6</v>
      </c>
      <c r="H567" s="21" t="s">
        <v>6</v>
      </c>
      <c r="I567" s="19" t="s">
        <v>6</v>
      </c>
      <c r="J567" s="86" t="s">
        <v>6</v>
      </c>
      <c r="K567" s="21" t="s">
        <v>6</v>
      </c>
    </row>
    <row r="568" spans="1:11">
      <c r="A568" s="117">
        <v>1</v>
      </c>
      <c r="B568" s="118"/>
      <c r="C568" s="118" t="s">
        <v>227</v>
      </c>
      <c r="D568" s="118"/>
      <c r="E568" s="117">
        <v>1</v>
      </c>
      <c r="F568" s="119"/>
      <c r="G568" s="120"/>
      <c r="H568" s="121"/>
      <c r="I568" s="122"/>
      <c r="J568" s="123"/>
      <c r="K568" s="124"/>
    </row>
    <row r="569" spans="1:11">
      <c r="A569" s="117">
        <v>2</v>
      </c>
      <c r="B569" s="118"/>
      <c r="C569" s="118" t="s">
        <v>227</v>
      </c>
      <c r="D569" s="118"/>
      <c r="E569" s="117">
        <v>2</v>
      </c>
      <c r="F569" s="119"/>
      <c r="G569" s="120"/>
      <c r="H569" s="121"/>
      <c r="I569" s="122"/>
      <c r="J569" s="123"/>
      <c r="K569" s="121"/>
    </row>
    <row r="570" spans="1:11">
      <c r="A570" s="117">
        <v>3</v>
      </c>
      <c r="B570" s="118"/>
      <c r="C570" s="118" t="s">
        <v>227</v>
      </c>
      <c r="D570" s="118"/>
      <c r="E570" s="117">
        <v>3</v>
      </c>
      <c r="F570" s="119"/>
      <c r="G570" s="120"/>
      <c r="H570" s="121"/>
      <c r="I570" s="122"/>
      <c r="J570" s="123"/>
      <c r="K570" s="121"/>
    </row>
    <row r="571" spans="1:11">
      <c r="A571" s="117">
        <v>4</v>
      </c>
      <c r="B571" s="118"/>
      <c r="C571" s="118" t="s">
        <v>227</v>
      </c>
      <c r="D571" s="118"/>
      <c r="E571" s="117">
        <v>4</v>
      </c>
      <c r="F571" s="119"/>
      <c r="G571" s="120"/>
      <c r="H571" s="121"/>
      <c r="I571" s="125"/>
      <c r="J571" s="123"/>
      <c r="K571" s="121"/>
    </row>
    <row r="572" spans="1:11">
      <c r="A572" s="117">
        <v>5</v>
      </c>
      <c r="B572" s="118"/>
      <c r="C572" s="118" t="s">
        <v>227</v>
      </c>
      <c r="D572" s="118"/>
      <c r="E572" s="117">
        <v>5</v>
      </c>
      <c r="F572" s="119"/>
      <c r="G572" s="123"/>
      <c r="H572" s="121"/>
      <c r="I572" s="125"/>
      <c r="J572" s="123"/>
      <c r="K572" s="121"/>
    </row>
    <row r="573" spans="1:11">
      <c r="A573" s="8">
        <v>6</v>
      </c>
      <c r="C573" s="9" t="s">
        <v>190</v>
      </c>
      <c r="E573" s="8">
        <v>6</v>
      </c>
      <c r="F573" s="10"/>
      <c r="G573" s="104">
        <v>174.35000000000002</v>
      </c>
      <c r="H573" s="99">
        <v>13323092.780000001</v>
      </c>
      <c r="I573" s="30"/>
      <c r="J573" s="109">
        <v>174.34771015908217</v>
      </c>
      <c r="K573" s="103">
        <v>13322917.800000001</v>
      </c>
    </row>
    <row r="574" spans="1:11">
      <c r="A574" s="8">
        <v>7</v>
      </c>
      <c r="C574" s="9" t="s">
        <v>191</v>
      </c>
      <c r="E574" s="8">
        <v>7</v>
      </c>
      <c r="F574" s="10"/>
      <c r="G574" s="104"/>
      <c r="H574" s="99">
        <v>4206521.68</v>
      </c>
      <c r="I574" s="85"/>
      <c r="J574" s="104"/>
      <c r="K574" s="103">
        <v>4894460.93</v>
      </c>
    </row>
    <row r="575" spans="1:11">
      <c r="A575" s="8">
        <v>8</v>
      </c>
      <c r="C575" s="9" t="s">
        <v>192</v>
      </c>
      <c r="E575" s="8">
        <v>8</v>
      </c>
      <c r="F575" s="10"/>
      <c r="G575" s="104">
        <v>174.35000000000002</v>
      </c>
      <c r="H575" s="104">
        <v>17529614.460000001</v>
      </c>
      <c r="I575" s="85"/>
      <c r="J575" s="109">
        <v>174.34771015908217</v>
      </c>
      <c r="K575" s="226">
        <v>18217379</v>
      </c>
    </row>
    <row r="576" spans="1:11">
      <c r="A576" s="8">
        <v>9</v>
      </c>
      <c r="C576" s="9"/>
      <c r="E576" s="8">
        <v>9</v>
      </c>
      <c r="F576" s="10"/>
      <c r="G576" s="104"/>
      <c r="H576" s="103"/>
      <c r="I576" s="29"/>
      <c r="J576" s="104"/>
      <c r="K576" s="103"/>
    </row>
    <row r="577" spans="1:12">
      <c r="A577" s="8">
        <v>10</v>
      </c>
      <c r="C577" s="9"/>
      <c r="E577" s="8">
        <v>10</v>
      </c>
      <c r="F577" s="10"/>
      <c r="G577" s="104"/>
      <c r="H577" s="103"/>
      <c r="I577" s="30"/>
      <c r="J577" s="104"/>
      <c r="K577" s="103"/>
    </row>
    <row r="578" spans="1:12">
      <c r="A578" s="8">
        <v>11</v>
      </c>
      <c r="C578" s="9" t="s">
        <v>174</v>
      </c>
      <c r="E578" s="8">
        <v>11</v>
      </c>
      <c r="G578" s="99">
        <v>39.1</v>
      </c>
      <c r="H578" s="99">
        <v>1921636.17</v>
      </c>
      <c r="I578" s="29"/>
      <c r="J578" s="109">
        <v>39.172146647302128</v>
      </c>
      <c r="K578" s="100">
        <v>1925181.94</v>
      </c>
      <c r="L578" s="203"/>
    </row>
    <row r="579" spans="1:12">
      <c r="A579" s="8">
        <v>12</v>
      </c>
      <c r="C579" s="9" t="s">
        <v>175</v>
      </c>
      <c r="E579" s="8">
        <v>12</v>
      </c>
      <c r="G579" s="99"/>
      <c r="H579" s="99">
        <v>711991.87</v>
      </c>
      <c r="I579" s="30"/>
      <c r="J579" s="99"/>
      <c r="K579" s="100">
        <v>925541.78</v>
      </c>
    </row>
    <row r="580" spans="1:12">
      <c r="A580" s="8">
        <v>13</v>
      </c>
      <c r="C580" s="9" t="s">
        <v>193</v>
      </c>
      <c r="E580" s="8">
        <v>13</v>
      </c>
      <c r="F580" s="10"/>
      <c r="G580" s="104">
        <v>39.1</v>
      </c>
      <c r="H580" s="104">
        <v>2633628.04</v>
      </c>
      <c r="I580" s="85"/>
      <c r="J580" s="114">
        <v>39.172146647302128</v>
      </c>
      <c r="K580" s="226">
        <v>2850723.7199999997</v>
      </c>
    </row>
    <row r="581" spans="1:12">
      <c r="A581" s="8">
        <v>14</v>
      </c>
      <c r="E581" s="8">
        <v>14</v>
      </c>
      <c r="F581" s="10"/>
      <c r="G581" s="104"/>
      <c r="H581" s="103"/>
      <c r="I581" s="85"/>
      <c r="J581" s="104"/>
      <c r="K581" s="103"/>
    </row>
    <row r="582" spans="1:12">
      <c r="A582" s="8">
        <v>15</v>
      </c>
      <c r="C582" s="9" t="s">
        <v>177</v>
      </c>
      <c r="E582" s="8">
        <v>15</v>
      </c>
      <c r="F582" s="10"/>
      <c r="G582" s="104">
        <v>213.45000000000002</v>
      </c>
      <c r="H582" s="114">
        <v>20163242.5</v>
      </c>
      <c r="I582" s="85"/>
      <c r="J582" s="109">
        <v>213.5198568063843</v>
      </c>
      <c r="K582" s="226">
        <v>21068102.719999999</v>
      </c>
    </row>
    <row r="583" spans="1:12">
      <c r="A583" s="8">
        <v>16</v>
      </c>
      <c r="E583" s="8">
        <v>16</v>
      </c>
      <c r="F583" s="10"/>
      <c r="G583" s="104"/>
      <c r="H583" s="103"/>
      <c r="I583" s="85"/>
      <c r="J583" s="104"/>
      <c r="K583" s="103"/>
    </row>
    <row r="584" spans="1:12">
      <c r="A584" s="8">
        <v>17</v>
      </c>
      <c r="C584" s="9" t="s">
        <v>178</v>
      </c>
      <c r="E584" s="8">
        <v>17</v>
      </c>
      <c r="F584" s="10"/>
      <c r="G584" s="114"/>
      <c r="H584" s="99">
        <v>813674.22000000009</v>
      </c>
      <c r="I584" s="85"/>
      <c r="J584" s="104"/>
      <c r="K584" s="103">
        <v>496362</v>
      </c>
    </row>
    <row r="585" spans="1:12">
      <c r="A585" s="8">
        <v>18</v>
      </c>
      <c r="C585" s="9"/>
      <c r="E585" s="8">
        <v>18</v>
      </c>
      <c r="F585" s="10"/>
      <c r="G585" s="114"/>
      <c r="H585" s="99"/>
      <c r="I585" s="85"/>
      <c r="J585" s="104"/>
      <c r="K585" s="103"/>
    </row>
    <row r="586" spans="1:12">
      <c r="A586" s="8">
        <v>19</v>
      </c>
      <c r="C586" s="9" t="s">
        <v>179</v>
      </c>
      <c r="E586" s="8">
        <v>19</v>
      </c>
      <c r="F586" s="10"/>
      <c r="G586" s="114"/>
      <c r="H586" s="99">
        <v>358370.85</v>
      </c>
      <c r="I586" s="85"/>
      <c r="J586" s="104"/>
      <c r="K586" s="103">
        <v>92740</v>
      </c>
    </row>
    <row r="587" spans="1:12">
      <c r="A587" s="8">
        <v>20</v>
      </c>
      <c r="C587" s="9" t="s">
        <v>180</v>
      </c>
      <c r="E587" s="8">
        <v>20</v>
      </c>
      <c r="F587" s="10"/>
      <c r="G587" s="114"/>
      <c r="H587" s="99">
        <v>3851388.63</v>
      </c>
      <c r="I587" s="85"/>
      <c r="J587" s="104"/>
      <c r="K587" s="103">
        <v>3706739.83</v>
      </c>
    </row>
    <row r="588" spans="1:12">
      <c r="A588" s="8">
        <v>21</v>
      </c>
      <c r="C588" s="9"/>
      <c r="E588" s="8">
        <v>21</v>
      </c>
      <c r="F588" s="10"/>
      <c r="G588" s="114"/>
      <c r="H588" s="99"/>
      <c r="I588" s="85"/>
      <c r="J588" s="104"/>
      <c r="K588" s="103"/>
    </row>
    <row r="589" spans="1:12">
      <c r="A589" s="8">
        <v>22</v>
      </c>
      <c r="C589" s="9"/>
      <c r="E589" s="8">
        <v>22</v>
      </c>
      <c r="F589" s="10"/>
      <c r="G589" s="114"/>
      <c r="H589" s="99"/>
      <c r="I589" s="85"/>
      <c r="J589" s="104"/>
      <c r="K589" s="103"/>
    </row>
    <row r="590" spans="1:12">
      <c r="A590" s="8">
        <v>23</v>
      </c>
      <c r="C590" s="9" t="s">
        <v>194</v>
      </c>
      <c r="E590" s="8">
        <v>23</v>
      </c>
      <c r="F590" s="10"/>
      <c r="G590" s="114"/>
      <c r="H590" s="99">
        <v>158404.16</v>
      </c>
      <c r="I590" s="85"/>
      <c r="J590" s="104"/>
      <c r="K590" s="103">
        <v>12040</v>
      </c>
    </row>
    <row r="591" spans="1:12">
      <c r="A591" s="8">
        <v>24</v>
      </c>
      <c r="C591" s="9"/>
      <c r="E591" s="8">
        <v>24</v>
      </c>
      <c r="F591" s="10"/>
      <c r="G591" s="114"/>
      <c r="H591" s="103"/>
      <c r="I591" s="85"/>
      <c r="J591" s="104"/>
      <c r="K591" s="103"/>
    </row>
    <row r="592" spans="1:12">
      <c r="E592" s="35"/>
      <c r="F592" s="70" t="s">
        <v>6</v>
      </c>
      <c r="G592" s="21" t="s">
        <v>6</v>
      </c>
      <c r="H592" s="21" t="s">
        <v>6</v>
      </c>
      <c r="I592" s="70" t="s">
        <v>6</v>
      </c>
      <c r="J592" s="21" t="s">
        <v>6</v>
      </c>
      <c r="K592" s="21" t="s">
        <v>6</v>
      </c>
    </row>
    <row r="593" spans="1:12">
      <c r="A593" s="8">
        <v>25</v>
      </c>
      <c r="C593" s="9" t="s">
        <v>198</v>
      </c>
      <c r="E593" s="8">
        <v>25</v>
      </c>
      <c r="G593" s="99">
        <f>SUM(G582:G592)</f>
        <v>213.45000000000002</v>
      </c>
      <c r="H593" s="99">
        <f>SUM(H582:H592)</f>
        <v>25345080.359999999</v>
      </c>
      <c r="I593" s="100"/>
      <c r="J593" s="99">
        <f>SUM(J582:J592)</f>
        <v>213.5198568063843</v>
      </c>
      <c r="K593" s="103">
        <f>SUM(K582:K592)</f>
        <v>25375984.549999997</v>
      </c>
    </row>
    <row r="594" spans="1:12">
      <c r="A594" s="8"/>
      <c r="C594" s="9"/>
      <c r="E594" s="8"/>
      <c r="F594" s="70" t="s">
        <v>6</v>
      </c>
      <c r="G594" s="20" t="s">
        <v>6</v>
      </c>
      <c r="H594" s="21" t="s">
        <v>6</v>
      </c>
      <c r="I594" s="70" t="s">
        <v>6</v>
      </c>
      <c r="J594" s="20" t="s">
        <v>6</v>
      </c>
      <c r="K594" s="21" t="s">
        <v>6</v>
      </c>
    </row>
    <row r="595" spans="1:12">
      <c r="A595" s="8"/>
      <c r="C595" s="137" t="s">
        <v>49</v>
      </c>
      <c r="E595" s="8"/>
      <c r="G595" s="99"/>
      <c r="H595" s="99"/>
      <c r="I595" s="100"/>
      <c r="J595" s="99"/>
      <c r="K595" s="99"/>
    </row>
    <row r="596" spans="1:12">
      <c r="E596" s="35"/>
      <c r="F596" s="70"/>
      <c r="G596" s="20"/>
      <c r="H596" s="21"/>
      <c r="I596" s="70"/>
      <c r="J596" s="20"/>
      <c r="K596" s="21"/>
    </row>
    <row r="597" spans="1:12">
      <c r="A597" s="9"/>
      <c r="H597" s="40"/>
      <c r="K597" s="40"/>
      <c r="L597" s="137" t="s">
        <v>38</v>
      </c>
    </row>
    <row r="598" spans="1:12" s="36" customFormat="1">
      <c r="A598" s="16" t="str">
        <f>$A$83</f>
        <v xml:space="preserve">Institution No.:  </v>
      </c>
      <c r="E598" s="37"/>
      <c r="G598" s="38"/>
      <c r="H598" s="39"/>
      <c r="J598" s="38"/>
      <c r="K598" s="15" t="s">
        <v>199</v>
      </c>
    </row>
    <row r="599" spans="1:12" s="36" customFormat="1">
      <c r="A599" s="251" t="s">
        <v>200</v>
      </c>
      <c r="B599" s="251"/>
      <c r="C599" s="251"/>
      <c r="D599" s="251"/>
      <c r="E599" s="251"/>
      <c r="F599" s="251"/>
      <c r="G599" s="251"/>
      <c r="H599" s="251"/>
      <c r="I599" s="251"/>
      <c r="J599" s="251"/>
      <c r="K599" s="251"/>
    </row>
    <row r="600" spans="1:12">
      <c r="A600" s="16" t="str">
        <f>$A$42</f>
        <v xml:space="preserve">NAME: </v>
      </c>
      <c r="C600" s="137" t="str">
        <f>$D$20</f>
        <v>University of Colorado</v>
      </c>
      <c r="G600" s="80"/>
      <c r="H600" s="67"/>
      <c r="J600" s="14"/>
      <c r="K600" s="18" t="str">
        <f>$K$3</f>
        <v>Date: October 3, 2016</v>
      </c>
    </row>
    <row r="601" spans="1:12">
      <c r="A601" s="19" t="s">
        <v>6</v>
      </c>
      <c r="B601" s="19" t="s">
        <v>6</v>
      </c>
      <c r="C601" s="19" t="s">
        <v>6</v>
      </c>
      <c r="D601" s="19" t="s">
        <v>6</v>
      </c>
      <c r="E601" s="19" t="s">
        <v>6</v>
      </c>
      <c r="F601" s="19" t="s">
        <v>6</v>
      </c>
      <c r="G601" s="20" t="s">
        <v>6</v>
      </c>
      <c r="H601" s="21" t="s">
        <v>6</v>
      </c>
      <c r="I601" s="19" t="s">
        <v>6</v>
      </c>
      <c r="J601" s="20" t="s">
        <v>6</v>
      </c>
      <c r="K601" s="21" t="s">
        <v>6</v>
      </c>
    </row>
    <row r="602" spans="1:12">
      <c r="A602" s="22" t="s">
        <v>7</v>
      </c>
      <c r="E602" s="22" t="s">
        <v>7</v>
      </c>
      <c r="F602" s="23"/>
      <c r="G602" s="24"/>
      <c r="H602" s="25" t="s">
        <v>232</v>
      </c>
      <c r="I602" s="23"/>
      <c r="J602" s="24"/>
      <c r="K602" s="25" t="s">
        <v>257</v>
      </c>
    </row>
    <row r="603" spans="1:12">
      <c r="A603" s="22" t="s">
        <v>9</v>
      </c>
      <c r="C603" s="26" t="s">
        <v>51</v>
      </c>
      <c r="E603" s="22" t="s">
        <v>9</v>
      </c>
      <c r="F603" s="23"/>
      <c r="G603" s="24" t="s">
        <v>11</v>
      </c>
      <c r="H603" s="25" t="s">
        <v>12</v>
      </c>
      <c r="I603" s="23"/>
      <c r="J603" s="24" t="s">
        <v>11</v>
      </c>
      <c r="K603" s="25" t="s">
        <v>13</v>
      </c>
    </row>
    <row r="604" spans="1:12">
      <c r="A604" s="19" t="s">
        <v>6</v>
      </c>
      <c r="B604" s="19" t="s">
        <v>6</v>
      </c>
      <c r="C604" s="19" t="s">
        <v>6</v>
      </c>
      <c r="D604" s="19" t="s">
        <v>6</v>
      </c>
      <c r="E604" s="19" t="s">
        <v>6</v>
      </c>
      <c r="F604" s="19" t="s">
        <v>6</v>
      </c>
      <c r="G604" s="20" t="s">
        <v>6</v>
      </c>
      <c r="H604" s="21" t="s">
        <v>6</v>
      </c>
      <c r="I604" s="19" t="s">
        <v>6</v>
      </c>
      <c r="J604" s="20" t="s">
        <v>6</v>
      </c>
      <c r="K604" s="21" t="s">
        <v>6</v>
      </c>
    </row>
    <row r="605" spans="1:12">
      <c r="A605" s="117">
        <v>1</v>
      </c>
      <c r="B605" s="118"/>
      <c r="C605" s="118" t="s">
        <v>227</v>
      </c>
      <c r="D605" s="118"/>
      <c r="E605" s="117">
        <v>1</v>
      </c>
      <c r="F605" s="119"/>
      <c r="G605" s="120"/>
      <c r="H605" s="121"/>
      <c r="I605" s="122"/>
      <c r="J605" s="123"/>
      <c r="K605" s="124"/>
    </row>
    <row r="606" spans="1:12">
      <c r="A606" s="117">
        <v>2</v>
      </c>
      <c r="B606" s="118"/>
      <c r="C606" s="118" t="s">
        <v>227</v>
      </c>
      <c r="D606" s="118"/>
      <c r="E606" s="117">
        <v>2</v>
      </c>
      <c r="F606" s="119"/>
      <c r="G606" s="120"/>
      <c r="H606" s="121"/>
      <c r="I606" s="122"/>
      <c r="J606" s="123"/>
      <c r="K606" s="121"/>
    </row>
    <row r="607" spans="1:12">
      <c r="A607" s="117">
        <v>3</v>
      </c>
      <c r="B607" s="118"/>
      <c r="C607" s="118" t="s">
        <v>227</v>
      </c>
      <c r="D607" s="118"/>
      <c r="E607" s="117">
        <v>3</v>
      </c>
      <c r="F607" s="119"/>
      <c r="G607" s="120"/>
      <c r="H607" s="121"/>
      <c r="I607" s="122"/>
      <c r="J607" s="123"/>
      <c r="K607" s="121"/>
    </row>
    <row r="608" spans="1:12">
      <c r="A608" s="117">
        <v>4</v>
      </c>
      <c r="B608" s="118"/>
      <c r="C608" s="118" t="s">
        <v>227</v>
      </c>
      <c r="D608" s="118"/>
      <c r="E608" s="117">
        <v>4</v>
      </c>
      <c r="F608" s="119"/>
      <c r="G608" s="120"/>
      <c r="H608" s="121"/>
      <c r="I608" s="125"/>
      <c r="J608" s="123"/>
      <c r="K608" s="121"/>
    </row>
    <row r="609" spans="1:11">
      <c r="A609" s="117">
        <v>5</v>
      </c>
      <c r="B609" s="118"/>
      <c r="C609" s="118" t="s">
        <v>227</v>
      </c>
      <c r="D609" s="118"/>
      <c r="E609" s="117">
        <v>5</v>
      </c>
      <c r="F609" s="119"/>
      <c r="G609" s="120"/>
      <c r="H609" s="121"/>
      <c r="I609" s="125"/>
      <c r="J609" s="123"/>
      <c r="K609" s="121"/>
    </row>
    <row r="610" spans="1:11">
      <c r="A610" s="8">
        <v>6</v>
      </c>
      <c r="C610" s="9" t="s">
        <v>190</v>
      </c>
      <c r="E610" s="8">
        <v>6</v>
      </c>
      <c r="F610" s="10"/>
      <c r="G610" s="109">
        <v>82.52</v>
      </c>
      <c r="H610" s="99">
        <v>5065354.9499999993</v>
      </c>
      <c r="I610" s="30"/>
      <c r="J610" s="109">
        <v>91.958510705987152</v>
      </c>
      <c r="K610" s="103">
        <v>5644722.46</v>
      </c>
    </row>
    <row r="611" spans="1:11">
      <c r="A611" s="8">
        <v>7</v>
      </c>
      <c r="C611" s="9" t="s">
        <v>191</v>
      </c>
      <c r="E611" s="8">
        <v>7</v>
      </c>
      <c r="F611" s="10"/>
      <c r="G611" s="109"/>
      <c r="H611" s="99">
        <v>1799762.8000000003</v>
      </c>
      <c r="I611" s="85"/>
      <c r="J611" s="104"/>
      <c r="K611" s="103">
        <v>2172622.79</v>
      </c>
    </row>
    <row r="612" spans="1:11">
      <c r="A612" s="8">
        <v>8</v>
      </c>
      <c r="C612" s="9" t="s">
        <v>192</v>
      </c>
      <c r="E612" s="8">
        <v>8</v>
      </c>
      <c r="F612" s="10"/>
      <c r="G612" s="109">
        <v>82.52</v>
      </c>
      <c r="H612" s="99">
        <v>6865117.75</v>
      </c>
      <c r="I612" s="85"/>
      <c r="J612" s="109">
        <v>91.958510705987152</v>
      </c>
      <c r="K612" s="103">
        <v>7817345.25</v>
      </c>
    </row>
    <row r="613" spans="1:11">
      <c r="A613" s="8">
        <v>9</v>
      </c>
      <c r="C613" s="9"/>
      <c r="E613" s="8">
        <v>9</v>
      </c>
      <c r="F613" s="10"/>
      <c r="G613" s="109"/>
      <c r="H613" s="103"/>
      <c r="I613" s="29"/>
      <c r="J613" s="104"/>
      <c r="K613" s="103"/>
    </row>
    <row r="614" spans="1:11">
      <c r="A614" s="8">
        <v>10</v>
      </c>
      <c r="C614" s="9"/>
      <c r="E614" s="8">
        <v>10</v>
      </c>
      <c r="F614" s="10"/>
      <c r="G614" s="109"/>
      <c r="H614" s="103"/>
      <c r="I614" s="30"/>
      <c r="J614" s="104"/>
      <c r="K614" s="103"/>
    </row>
    <row r="615" spans="1:11">
      <c r="A615" s="8">
        <v>11</v>
      </c>
      <c r="C615" s="9" t="s">
        <v>174</v>
      </c>
      <c r="E615" s="8">
        <v>11</v>
      </c>
      <c r="G615" s="109">
        <v>12.22</v>
      </c>
      <c r="H615" s="99">
        <v>989793.17999999993</v>
      </c>
      <c r="I615" s="29"/>
      <c r="J615" s="109">
        <v>9.9816408312694183</v>
      </c>
      <c r="K615" s="100">
        <v>808491</v>
      </c>
    </row>
    <row r="616" spans="1:11">
      <c r="A616" s="8">
        <v>12</v>
      </c>
      <c r="C616" s="9" t="s">
        <v>175</v>
      </c>
      <c r="E616" s="8">
        <v>12</v>
      </c>
      <c r="G616" s="109"/>
      <c r="H616" s="99">
        <v>345538.53</v>
      </c>
      <c r="I616" s="30"/>
      <c r="J616" s="99"/>
      <c r="K616" s="100">
        <v>316548.76</v>
      </c>
    </row>
    <row r="617" spans="1:11">
      <c r="A617" s="8">
        <v>13</v>
      </c>
      <c r="C617" s="9" t="s">
        <v>193</v>
      </c>
      <c r="E617" s="8">
        <v>13</v>
      </c>
      <c r="F617" s="10"/>
      <c r="G617" s="109">
        <v>12.22</v>
      </c>
      <c r="H617" s="99">
        <v>1335331.71</v>
      </c>
      <c r="I617" s="85"/>
      <c r="J617" s="109">
        <v>9.9816408312694183</v>
      </c>
      <c r="K617" s="103">
        <v>1125039.76</v>
      </c>
    </row>
    <row r="618" spans="1:11">
      <c r="A618" s="8">
        <v>14</v>
      </c>
      <c r="E618" s="8">
        <v>14</v>
      </c>
      <c r="F618" s="10"/>
      <c r="G618" s="109"/>
      <c r="H618" s="99"/>
      <c r="I618" s="85"/>
      <c r="J618" s="104"/>
      <c r="K618" s="103"/>
    </row>
    <row r="619" spans="1:11">
      <c r="A619" s="8">
        <v>15</v>
      </c>
      <c r="C619" s="9" t="s">
        <v>177</v>
      </c>
      <c r="E619" s="8">
        <v>15</v>
      </c>
      <c r="F619" s="10"/>
      <c r="G619" s="109">
        <v>94.74</v>
      </c>
      <c r="H619" s="99">
        <v>8200449.46</v>
      </c>
      <c r="I619" s="85"/>
      <c r="J619" s="109">
        <v>101.94015153725657</v>
      </c>
      <c r="K619" s="103">
        <v>8942385.0099999998</v>
      </c>
    </row>
    <row r="620" spans="1:11">
      <c r="A620" s="8">
        <v>16</v>
      </c>
      <c r="E620" s="8">
        <v>16</v>
      </c>
      <c r="F620" s="10"/>
      <c r="G620" s="109"/>
      <c r="H620" s="99"/>
      <c r="I620" s="85"/>
      <c r="J620" s="104"/>
      <c r="K620" s="103"/>
    </row>
    <row r="621" spans="1:11">
      <c r="A621" s="8">
        <v>17</v>
      </c>
      <c r="C621" s="9" t="s">
        <v>178</v>
      </c>
      <c r="E621" s="8">
        <v>17</v>
      </c>
      <c r="F621" s="10"/>
      <c r="G621" s="114"/>
      <c r="H621" s="99">
        <v>344531.42999999993</v>
      </c>
      <c r="I621" s="85"/>
      <c r="J621" s="104"/>
      <c r="K621" s="103">
        <v>200291.62</v>
      </c>
    </row>
    <row r="622" spans="1:11">
      <c r="A622" s="8">
        <v>18</v>
      </c>
      <c r="C622" s="9"/>
      <c r="E622" s="8">
        <v>18</v>
      </c>
      <c r="F622" s="10"/>
      <c r="G622" s="114"/>
      <c r="H622" s="99"/>
      <c r="I622" s="85"/>
      <c r="J622" s="104"/>
      <c r="K622" s="103"/>
    </row>
    <row r="623" spans="1:11">
      <c r="A623" s="8">
        <v>19</v>
      </c>
      <c r="C623" s="9" t="s">
        <v>179</v>
      </c>
      <c r="E623" s="8">
        <v>19</v>
      </c>
      <c r="F623" s="10"/>
      <c r="G623" s="114"/>
      <c r="H623" s="99">
        <v>77987.12</v>
      </c>
      <c r="I623" s="85"/>
      <c r="J623" s="104"/>
      <c r="K623" s="103">
        <v>1500</v>
      </c>
    </row>
    <row r="624" spans="1:11">
      <c r="A624" s="8">
        <v>20</v>
      </c>
      <c r="C624" s="9" t="s">
        <v>180</v>
      </c>
      <c r="E624" s="8">
        <v>20</v>
      </c>
      <c r="F624" s="10"/>
      <c r="G624" s="114"/>
      <c r="H624" s="99">
        <v>2054867.47</v>
      </c>
      <c r="I624" s="85"/>
      <c r="J624" s="104"/>
      <c r="K624" s="103">
        <v>2035774.27</v>
      </c>
    </row>
    <row r="625" spans="1:11">
      <c r="A625" s="8">
        <v>21</v>
      </c>
      <c r="C625" s="9"/>
      <c r="E625" s="8">
        <v>21</v>
      </c>
      <c r="F625" s="10"/>
      <c r="G625" s="114"/>
      <c r="H625" s="103"/>
      <c r="I625" s="85"/>
      <c r="J625" s="104"/>
      <c r="K625" s="103"/>
    </row>
    <row r="626" spans="1:11">
      <c r="A626" s="8">
        <v>22</v>
      </c>
      <c r="C626" s="9"/>
      <c r="E626" s="8">
        <v>22</v>
      </c>
      <c r="F626" s="10"/>
      <c r="G626" s="114"/>
      <c r="H626" s="103"/>
      <c r="I626" s="85"/>
      <c r="J626" s="104"/>
      <c r="K626" s="103"/>
    </row>
    <row r="627" spans="1:11">
      <c r="A627" s="8">
        <v>23</v>
      </c>
      <c r="C627" s="9" t="s">
        <v>194</v>
      </c>
      <c r="E627" s="8">
        <v>23</v>
      </c>
      <c r="F627" s="10"/>
      <c r="G627" s="114"/>
      <c r="H627" s="103"/>
      <c r="I627" s="85"/>
      <c r="J627" s="104"/>
      <c r="K627" s="103"/>
    </row>
    <row r="628" spans="1:11">
      <c r="A628" s="8">
        <v>24</v>
      </c>
      <c r="C628" s="9"/>
      <c r="E628" s="8">
        <v>24</v>
      </c>
      <c r="F628" s="10"/>
      <c r="G628" s="114"/>
      <c r="H628" s="103"/>
      <c r="I628" s="85"/>
      <c r="J628" s="104"/>
      <c r="K628" s="103"/>
    </row>
    <row r="629" spans="1:11">
      <c r="E629" s="35"/>
      <c r="F629" s="70" t="s">
        <v>6</v>
      </c>
      <c r="G629" s="21" t="s">
        <v>6</v>
      </c>
      <c r="H629" s="21" t="s">
        <v>6</v>
      </c>
      <c r="I629" s="70" t="s">
        <v>6</v>
      </c>
      <c r="J629" s="21" t="s">
        <v>6</v>
      </c>
      <c r="K629" s="21" t="s">
        <v>6</v>
      </c>
    </row>
    <row r="630" spans="1:11">
      <c r="A630" s="8">
        <v>25</v>
      </c>
      <c r="C630" s="9" t="s">
        <v>201</v>
      </c>
      <c r="E630" s="8">
        <v>25</v>
      </c>
      <c r="G630" s="99">
        <f>SUM(G619:G629)</f>
        <v>94.74</v>
      </c>
      <c r="H630" s="99">
        <f>SUM(H619:H629)</f>
        <v>10677835.48</v>
      </c>
      <c r="I630" s="100"/>
      <c r="J630" s="99">
        <f>SUM(J619:J629)</f>
        <v>101.94015153725657</v>
      </c>
      <c r="K630" s="99">
        <f>SUM(K619:K629)</f>
        <v>11179950.899999999</v>
      </c>
    </row>
    <row r="631" spans="1:11">
      <c r="E631" s="35"/>
      <c r="F631" s="70" t="s">
        <v>6</v>
      </c>
      <c r="G631" s="20" t="s">
        <v>6</v>
      </c>
      <c r="H631" s="21" t="s">
        <v>6</v>
      </c>
      <c r="I631" s="70" t="s">
        <v>6</v>
      </c>
      <c r="J631" s="20" t="s">
        <v>6</v>
      </c>
      <c r="K631" s="21" t="s">
        <v>6</v>
      </c>
    </row>
    <row r="632" spans="1:11">
      <c r="C632" s="137" t="s">
        <v>49</v>
      </c>
      <c r="E632" s="35"/>
      <c r="F632" s="70"/>
      <c r="G632" s="20"/>
      <c r="H632" s="21"/>
      <c r="I632" s="70"/>
      <c r="J632" s="20"/>
      <c r="K632" s="21"/>
    </row>
    <row r="634" spans="1:11">
      <c r="A634" s="9"/>
    </row>
    <row r="635" spans="1:11" s="36" customFormat="1">
      <c r="A635" s="16" t="str">
        <f>$A$83</f>
        <v xml:space="preserve">Institution No.:  </v>
      </c>
      <c r="E635" s="37"/>
      <c r="G635" s="38"/>
      <c r="H635" s="39"/>
      <c r="J635" s="38"/>
      <c r="K635" s="15" t="s">
        <v>202</v>
      </c>
    </row>
    <row r="636" spans="1:11" s="36" customFormat="1">
      <c r="A636" s="251" t="s">
        <v>203</v>
      </c>
      <c r="B636" s="251"/>
      <c r="C636" s="251"/>
      <c r="D636" s="251"/>
      <c r="E636" s="251"/>
      <c r="F636" s="251"/>
      <c r="G636" s="251"/>
      <c r="H636" s="251"/>
      <c r="I636" s="251"/>
      <c r="J636" s="251"/>
      <c r="K636" s="251"/>
    </row>
    <row r="637" spans="1:11">
      <c r="A637" s="16" t="str">
        <f>$A$42</f>
        <v xml:space="preserve">NAME: </v>
      </c>
      <c r="C637" s="137" t="str">
        <f>$D$20</f>
        <v>University of Colorado</v>
      </c>
      <c r="F637" s="72"/>
      <c r="G637" s="66"/>
      <c r="H637" s="40"/>
      <c r="J637" s="14"/>
      <c r="K637" s="18" t="str">
        <f>$K$3</f>
        <v>Date: October 3, 2016</v>
      </c>
    </row>
    <row r="638" spans="1:11">
      <c r="A638" s="19" t="s">
        <v>6</v>
      </c>
      <c r="B638" s="19" t="s">
        <v>6</v>
      </c>
      <c r="C638" s="19" t="s">
        <v>6</v>
      </c>
      <c r="D638" s="19" t="s">
        <v>6</v>
      </c>
      <c r="E638" s="19" t="s">
        <v>6</v>
      </c>
      <c r="F638" s="19" t="s">
        <v>6</v>
      </c>
      <c r="G638" s="20" t="s">
        <v>6</v>
      </c>
      <c r="H638" s="21" t="s">
        <v>6</v>
      </c>
      <c r="I638" s="19" t="s">
        <v>6</v>
      </c>
      <c r="J638" s="20" t="s">
        <v>6</v>
      </c>
      <c r="K638" s="21" t="s">
        <v>6</v>
      </c>
    </row>
    <row r="639" spans="1:11">
      <c r="A639" s="22" t="s">
        <v>7</v>
      </c>
      <c r="E639" s="22" t="s">
        <v>7</v>
      </c>
      <c r="F639" s="23"/>
      <c r="G639" s="24"/>
      <c r="H639" s="25" t="s">
        <v>232</v>
      </c>
      <c r="I639" s="23"/>
      <c r="J639" s="24"/>
      <c r="K639" s="25" t="s">
        <v>257</v>
      </c>
    </row>
    <row r="640" spans="1:11">
      <c r="A640" s="22" t="s">
        <v>9</v>
      </c>
      <c r="C640" s="26" t="s">
        <v>51</v>
      </c>
      <c r="E640" s="22" t="s">
        <v>9</v>
      </c>
      <c r="F640" s="23"/>
      <c r="G640" s="24" t="s">
        <v>11</v>
      </c>
      <c r="H640" s="25" t="s">
        <v>12</v>
      </c>
      <c r="I640" s="23"/>
      <c r="J640" s="24" t="s">
        <v>11</v>
      </c>
      <c r="K640" s="25" t="s">
        <v>13</v>
      </c>
    </row>
    <row r="641" spans="1:11">
      <c r="A641" s="19" t="s">
        <v>6</v>
      </c>
      <c r="B641" s="19" t="s">
        <v>6</v>
      </c>
      <c r="C641" s="19" t="s">
        <v>6</v>
      </c>
      <c r="D641" s="19" t="s">
        <v>6</v>
      </c>
      <c r="E641" s="19" t="s">
        <v>6</v>
      </c>
      <c r="F641" s="19" t="s">
        <v>6</v>
      </c>
      <c r="G641" s="20" t="s">
        <v>6</v>
      </c>
      <c r="H641" s="21" t="s">
        <v>6</v>
      </c>
      <c r="I641" s="19" t="s">
        <v>6</v>
      </c>
      <c r="J641" s="20" t="s">
        <v>6</v>
      </c>
      <c r="K641" s="21" t="s">
        <v>6</v>
      </c>
    </row>
    <row r="642" spans="1:11">
      <c r="A642" s="117">
        <v>1</v>
      </c>
      <c r="B642" s="118"/>
      <c r="C642" s="118" t="s">
        <v>227</v>
      </c>
      <c r="D642" s="118"/>
      <c r="E642" s="117">
        <v>1</v>
      </c>
      <c r="F642" s="119"/>
      <c r="G642" s="120"/>
      <c r="H642" s="121"/>
      <c r="I642" s="122"/>
      <c r="J642" s="123"/>
      <c r="K642" s="124"/>
    </row>
    <row r="643" spans="1:11">
      <c r="A643" s="117">
        <v>2</v>
      </c>
      <c r="B643" s="118"/>
      <c r="C643" s="118" t="s">
        <v>227</v>
      </c>
      <c r="D643" s="118"/>
      <c r="E643" s="117">
        <v>2</v>
      </c>
      <c r="F643" s="119"/>
      <c r="G643" s="120"/>
      <c r="H643" s="121"/>
      <c r="I643" s="122"/>
      <c r="J643" s="123"/>
      <c r="K643" s="121"/>
    </row>
    <row r="644" spans="1:11">
      <c r="A644" s="117">
        <v>3</v>
      </c>
      <c r="B644" s="118"/>
      <c r="C644" s="118" t="s">
        <v>227</v>
      </c>
      <c r="D644" s="118"/>
      <c r="E644" s="117">
        <v>3</v>
      </c>
      <c r="F644" s="119"/>
      <c r="G644" s="120"/>
      <c r="H644" s="121"/>
      <c r="I644" s="122"/>
      <c r="J644" s="123"/>
      <c r="K644" s="121"/>
    </row>
    <row r="645" spans="1:11">
      <c r="A645" s="117">
        <v>4</v>
      </c>
      <c r="B645" s="118"/>
      <c r="C645" s="118" t="s">
        <v>227</v>
      </c>
      <c r="D645" s="118"/>
      <c r="E645" s="117">
        <v>4</v>
      </c>
      <c r="F645" s="119"/>
      <c r="G645" s="120"/>
      <c r="H645" s="121"/>
      <c r="I645" s="125"/>
      <c r="J645" s="123"/>
      <c r="K645" s="121"/>
    </row>
    <row r="646" spans="1:11">
      <c r="A646" s="117">
        <v>5</v>
      </c>
      <c r="B646" s="118"/>
      <c r="C646" s="118" t="s">
        <v>227</v>
      </c>
      <c r="D646" s="118"/>
      <c r="E646" s="117">
        <v>5</v>
      </c>
      <c r="F646" s="119"/>
      <c r="G646" s="123"/>
      <c r="H646" s="121"/>
      <c r="I646" s="125"/>
      <c r="J646" s="123"/>
      <c r="K646" s="121"/>
    </row>
    <row r="647" spans="1:11">
      <c r="A647" s="8">
        <v>6</v>
      </c>
      <c r="C647" s="9" t="s">
        <v>190</v>
      </c>
      <c r="E647" s="8">
        <v>6</v>
      </c>
      <c r="F647" s="10"/>
      <c r="G647" s="104">
        <v>96.410000000000011</v>
      </c>
      <c r="H647" s="104">
        <v>8949692.870000001</v>
      </c>
      <c r="I647" s="30"/>
      <c r="J647" s="109">
        <v>101.09170347104886</v>
      </c>
      <c r="K647" s="103">
        <v>9384293.1000000015</v>
      </c>
    </row>
    <row r="648" spans="1:11">
      <c r="A648" s="8">
        <v>7</v>
      </c>
      <c r="C648" s="9" t="s">
        <v>191</v>
      </c>
      <c r="E648" s="8">
        <v>7</v>
      </c>
      <c r="F648" s="10"/>
      <c r="G648" s="104"/>
      <c r="H648" s="104">
        <v>2927334.02</v>
      </c>
      <c r="I648" s="85"/>
      <c r="J648" s="104"/>
      <c r="K648" s="103">
        <v>3234542.95</v>
      </c>
    </row>
    <row r="649" spans="1:11">
      <c r="A649" s="8">
        <v>8</v>
      </c>
      <c r="C649" s="9" t="s">
        <v>192</v>
      </c>
      <c r="E649" s="8">
        <v>8</v>
      </c>
      <c r="F649" s="10"/>
      <c r="G649" s="104">
        <v>96.410000000000011</v>
      </c>
      <c r="H649" s="104">
        <v>11877026.890000001</v>
      </c>
      <c r="I649" s="85"/>
      <c r="J649" s="104">
        <v>101.09170347104886</v>
      </c>
      <c r="K649" s="103">
        <v>12618836.050000001</v>
      </c>
    </row>
    <row r="650" spans="1:11">
      <c r="A650" s="8">
        <v>9</v>
      </c>
      <c r="C650" s="9"/>
      <c r="E650" s="8">
        <v>9</v>
      </c>
      <c r="F650" s="10"/>
      <c r="G650" s="114"/>
      <c r="H650" s="103"/>
      <c r="I650" s="29"/>
      <c r="J650" s="104"/>
      <c r="K650" s="103"/>
    </row>
    <row r="651" spans="1:11">
      <c r="A651" s="8">
        <v>10</v>
      </c>
      <c r="C651" s="9"/>
      <c r="E651" s="8">
        <v>10</v>
      </c>
      <c r="F651" s="10"/>
      <c r="G651" s="114"/>
      <c r="H651" s="103"/>
      <c r="I651" s="30"/>
      <c r="J651" s="104"/>
      <c r="K651" s="103"/>
    </row>
    <row r="652" spans="1:11">
      <c r="A652" s="8">
        <v>11</v>
      </c>
      <c r="C652" s="9" t="s">
        <v>174</v>
      </c>
      <c r="E652" s="8">
        <v>11</v>
      </c>
      <c r="G652" s="99">
        <v>7.8600000000000021</v>
      </c>
      <c r="H652" s="104">
        <v>1128189.1399999997</v>
      </c>
      <c r="I652" s="29"/>
      <c r="J652" s="109">
        <v>7.2605328186371336</v>
      </c>
      <c r="K652" s="100">
        <v>1042144.3099999999</v>
      </c>
    </row>
    <row r="653" spans="1:11">
      <c r="A653" s="8">
        <v>12</v>
      </c>
      <c r="C653" s="9" t="s">
        <v>175</v>
      </c>
      <c r="E653" s="8">
        <v>12</v>
      </c>
      <c r="G653" s="115"/>
      <c r="H653" s="104">
        <v>1171374.77</v>
      </c>
      <c r="I653" s="30"/>
      <c r="J653" s="99"/>
      <c r="K653" s="100">
        <v>1023340.8999999999</v>
      </c>
    </row>
    <row r="654" spans="1:11">
      <c r="A654" s="8">
        <v>13</v>
      </c>
      <c r="C654" s="9" t="s">
        <v>193</v>
      </c>
      <c r="E654" s="8">
        <v>13</v>
      </c>
      <c r="F654" s="10"/>
      <c r="G654" s="104">
        <v>7.8600000000000021</v>
      </c>
      <c r="H654" s="104">
        <v>2299563.9099999997</v>
      </c>
      <c r="I654" s="85"/>
      <c r="J654" s="109">
        <v>7.2605328186371336</v>
      </c>
      <c r="K654" s="103">
        <v>2065485.21</v>
      </c>
    </row>
    <row r="655" spans="1:11">
      <c r="A655" s="8">
        <v>14</v>
      </c>
      <c r="E655" s="8">
        <v>14</v>
      </c>
      <c r="F655" s="10"/>
      <c r="G655" s="104"/>
      <c r="H655" s="103"/>
      <c r="I655" s="85"/>
      <c r="J655" s="104"/>
      <c r="K655" s="103"/>
    </row>
    <row r="656" spans="1:11">
      <c r="A656" s="8">
        <v>15</v>
      </c>
      <c r="C656" s="9" t="s">
        <v>177</v>
      </c>
      <c r="E656" s="8">
        <v>15</v>
      </c>
      <c r="F656" s="10"/>
      <c r="G656" s="104">
        <v>104.27000000000001</v>
      </c>
      <c r="H656" s="104">
        <v>14176590.800000001</v>
      </c>
      <c r="I656" s="85"/>
      <c r="J656" s="104">
        <v>108.35223628968599</v>
      </c>
      <c r="K656" s="103">
        <v>14684321.260000002</v>
      </c>
    </row>
    <row r="657" spans="1:11">
      <c r="A657" s="8">
        <v>16</v>
      </c>
      <c r="E657" s="8">
        <v>16</v>
      </c>
      <c r="F657" s="10"/>
      <c r="G657" s="114"/>
      <c r="H657" s="103"/>
      <c r="I657" s="85"/>
      <c r="J657" s="104"/>
      <c r="K657" s="103"/>
    </row>
    <row r="658" spans="1:11">
      <c r="A658" s="8">
        <v>17</v>
      </c>
      <c r="C658" s="9" t="s">
        <v>178</v>
      </c>
      <c r="E658" s="8">
        <v>17</v>
      </c>
      <c r="F658" s="10"/>
      <c r="G658" s="114"/>
      <c r="H658" s="104">
        <v>151192.91</v>
      </c>
      <c r="I658" s="85"/>
      <c r="J658" s="104"/>
      <c r="K658" s="103">
        <v>135385.38</v>
      </c>
    </row>
    <row r="659" spans="1:11">
      <c r="A659" s="8">
        <v>18</v>
      </c>
      <c r="C659" s="9"/>
      <c r="E659" s="8">
        <v>18</v>
      </c>
      <c r="F659" s="10"/>
      <c r="G659" s="114"/>
      <c r="H659" s="103"/>
      <c r="I659" s="85"/>
      <c r="J659" s="104"/>
      <c r="K659" s="103"/>
    </row>
    <row r="660" spans="1:11">
      <c r="A660" s="8">
        <v>19</v>
      </c>
      <c r="C660" s="9" t="s">
        <v>179</v>
      </c>
      <c r="E660" s="8">
        <v>19</v>
      </c>
      <c r="F660" s="10"/>
      <c r="G660" s="114"/>
      <c r="H660" s="104">
        <v>129349.70999999999</v>
      </c>
      <c r="I660" s="85"/>
      <c r="J660" s="104"/>
      <c r="K660" s="103"/>
    </row>
    <row r="661" spans="1:11">
      <c r="A661" s="8">
        <v>20</v>
      </c>
      <c r="C661" s="9" t="s">
        <v>180</v>
      </c>
      <c r="E661" s="8">
        <v>20</v>
      </c>
      <c r="F661" s="10"/>
      <c r="G661" s="114"/>
      <c r="H661" s="104">
        <v>6240518.7700000005</v>
      </c>
      <c r="I661" s="85"/>
      <c r="J661" s="104"/>
      <c r="K661" s="103">
        <v>6374024.25</v>
      </c>
    </row>
    <row r="662" spans="1:11">
      <c r="A662" s="8">
        <v>21</v>
      </c>
      <c r="C662" s="9"/>
      <c r="E662" s="8">
        <v>21</v>
      </c>
      <c r="F662" s="10"/>
      <c r="G662" s="114"/>
      <c r="H662" s="104"/>
      <c r="I662" s="85"/>
      <c r="J662" s="104"/>
      <c r="K662" s="103"/>
    </row>
    <row r="663" spans="1:11">
      <c r="A663" s="8">
        <v>22</v>
      </c>
      <c r="C663" s="9"/>
      <c r="E663" s="8">
        <v>22</v>
      </c>
      <c r="F663" s="10"/>
      <c r="G663" s="114"/>
      <c r="H663" s="104"/>
      <c r="I663" s="85"/>
      <c r="J663" s="104"/>
      <c r="K663" s="103"/>
    </row>
    <row r="664" spans="1:11">
      <c r="A664" s="8">
        <v>23</v>
      </c>
      <c r="C664" s="9" t="s">
        <v>194</v>
      </c>
      <c r="E664" s="8">
        <v>23</v>
      </c>
      <c r="F664" s="10"/>
      <c r="G664" s="114"/>
      <c r="H664" s="104">
        <v>383033.34</v>
      </c>
      <c r="I664" s="85"/>
      <c r="J664" s="104"/>
      <c r="K664" s="103">
        <v>1290</v>
      </c>
    </row>
    <row r="665" spans="1:11">
      <c r="A665" s="8">
        <v>24</v>
      </c>
      <c r="C665" s="9"/>
      <c r="E665" s="8">
        <v>24</v>
      </c>
      <c r="F665" s="10"/>
      <c r="G665" s="114"/>
      <c r="H665" s="103"/>
      <c r="I665" s="85"/>
      <c r="J665" s="104"/>
      <c r="K665" s="103"/>
    </row>
    <row r="666" spans="1:11">
      <c r="E666" s="35"/>
      <c r="F666" s="70" t="s">
        <v>6</v>
      </c>
      <c r="G666" s="21" t="s">
        <v>6</v>
      </c>
      <c r="H666" s="21" t="s">
        <v>6</v>
      </c>
      <c r="I666" s="70" t="s">
        <v>6</v>
      </c>
      <c r="J666" s="21" t="s">
        <v>6</v>
      </c>
      <c r="K666" s="21" t="s">
        <v>6</v>
      </c>
    </row>
    <row r="667" spans="1:11">
      <c r="A667" s="8">
        <v>25</v>
      </c>
      <c r="C667" s="9" t="s">
        <v>204</v>
      </c>
      <c r="E667" s="8">
        <v>25</v>
      </c>
      <c r="G667" s="99">
        <f>SUM(G656:G666)</f>
        <v>104.27000000000001</v>
      </c>
      <c r="H667" s="99">
        <f>SUM(H656:H666)</f>
        <v>21080685.530000001</v>
      </c>
      <c r="I667" s="100"/>
      <c r="J667" s="99">
        <f>SUM(J656:J666)</f>
        <v>108.35223628968599</v>
      </c>
      <c r="K667" s="103">
        <f>SUM(K656:K666)</f>
        <v>21195020.890000001</v>
      </c>
    </row>
    <row r="668" spans="1:11">
      <c r="E668" s="35"/>
      <c r="F668" s="70" t="s">
        <v>6</v>
      </c>
      <c r="G668" s="20" t="s">
        <v>6</v>
      </c>
      <c r="H668" s="21" t="s">
        <v>6</v>
      </c>
      <c r="I668" s="70" t="s">
        <v>6</v>
      </c>
      <c r="J668" s="20" t="s">
        <v>6</v>
      </c>
      <c r="K668" s="21" t="s">
        <v>6</v>
      </c>
    </row>
    <row r="669" spans="1:11">
      <c r="C669" s="137" t="s">
        <v>49</v>
      </c>
    </row>
    <row r="672" spans="1:11" s="36" customFormat="1">
      <c r="A672" s="16" t="str">
        <f>$A$83</f>
        <v xml:space="preserve">Institution No.:  </v>
      </c>
      <c r="E672" s="37"/>
      <c r="G672" s="38"/>
      <c r="H672" s="39"/>
      <c r="J672" s="38"/>
      <c r="K672" s="15" t="s">
        <v>205</v>
      </c>
    </row>
    <row r="673" spans="1:11" s="36" customFormat="1">
      <c r="A673" s="251" t="s">
        <v>206</v>
      </c>
      <c r="B673" s="251"/>
      <c r="C673" s="251"/>
      <c r="D673" s="251"/>
      <c r="E673" s="251"/>
      <c r="F673" s="251"/>
      <c r="G673" s="251"/>
      <c r="H673" s="251"/>
      <c r="I673" s="251"/>
      <c r="J673" s="251"/>
      <c r="K673" s="251"/>
    </row>
    <row r="674" spans="1:11">
      <c r="A674" s="16" t="str">
        <f>$A$42</f>
        <v xml:space="preserve">NAME: </v>
      </c>
      <c r="C674" s="137" t="str">
        <f>$D$20</f>
        <v>University of Colorado</v>
      </c>
      <c r="F674" s="72"/>
      <c r="G674" s="66"/>
      <c r="H674" s="67"/>
      <c r="J674" s="14"/>
      <c r="K674" s="18" t="str">
        <f>$K$3</f>
        <v>Date: October 3, 2016</v>
      </c>
    </row>
    <row r="675" spans="1:11">
      <c r="A675" s="19" t="s">
        <v>6</v>
      </c>
      <c r="B675" s="19" t="s">
        <v>6</v>
      </c>
      <c r="C675" s="19" t="s">
        <v>6</v>
      </c>
      <c r="D675" s="19" t="s">
        <v>6</v>
      </c>
      <c r="E675" s="19" t="s">
        <v>6</v>
      </c>
      <c r="F675" s="19" t="s">
        <v>6</v>
      </c>
      <c r="G675" s="20" t="s">
        <v>6</v>
      </c>
      <c r="H675" s="21" t="s">
        <v>6</v>
      </c>
      <c r="I675" s="19" t="s">
        <v>6</v>
      </c>
      <c r="J675" s="20" t="s">
        <v>6</v>
      </c>
      <c r="K675" s="21" t="s">
        <v>6</v>
      </c>
    </row>
    <row r="676" spans="1:11">
      <c r="A676" s="22" t="s">
        <v>7</v>
      </c>
      <c r="E676" s="22" t="s">
        <v>7</v>
      </c>
      <c r="F676" s="23"/>
      <c r="G676" s="24"/>
      <c r="H676" s="25" t="s">
        <v>232</v>
      </c>
      <c r="I676" s="23"/>
      <c r="J676" s="24"/>
      <c r="K676" s="25" t="s">
        <v>257</v>
      </c>
    </row>
    <row r="677" spans="1:11">
      <c r="A677" s="22" t="s">
        <v>9</v>
      </c>
      <c r="C677" s="26" t="s">
        <v>51</v>
      </c>
      <c r="E677" s="22" t="s">
        <v>9</v>
      </c>
      <c r="F677" s="23"/>
      <c r="G677" s="24" t="s">
        <v>11</v>
      </c>
      <c r="H677" s="25" t="s">
        <v>12</v>
      </c>
      <c r="I677" s="23"/>
      <c r="J677" s="24" t="s">
        <v>11</v>
      </c>
      <c r="K677" s="25" t="s">
        <v>13</v>
      </c>
    </row>
    <row r="678" spans="1:11">
      <c r="A678" s="19" t="s">
        <v>6</v>
      </c>
      <c r="B678" s="19" t="s">
        <v>6</v>
      </c>
      <c r="C678" s="19" t="s">
        <v>6</v>
      </c>
      <c r="D678" s="19" t="s">
        <v>6</v>
      </c>
      <c r="E678" s="19" t="s">
        <v>6</v>
      </c>
      <c r="F678" s="19" t="s">
        <v>6</v>
      </c>
      <c r="G678" s="20"/>
      <c r="H678" s="21"/>
      <c r="I678" s="19"/>
      <c r="J678" s="20"/>
      <c r="K678" s="21"/>
    </row>
    <row r="679" spans="1:11">
      <c r="A679" s="117">
        <v>1</v>
      </c>
      <c r="B679" s="118"/>
      <c r="C679" s="118" t="s">
        <v>227</v>
      </c>
      <c r="D679" s="118"/>
      <c r="E679" s="117">
        <v>1</v>
      </c>
      <c r="F679" s="119"/>
      <c r="G679" s="120"/>
      <c r="H679" s="121"/>
      <c r="I679" s="122"/>
      <c r="J679" s="123"/>
      <c r="K679" s="124"/>
    </row>
    <row r="680" spans="1:11">
      <c r="A680" s="117">
        <v>2</v>
      </c>
      <c r="B680" s="118"/>
      <c r="C680" s="118" t="s">
        <v>227</v>
      </c>
      <c r="D680" s="118"/>
      <c r="E680" s="117">
        <v>2</v>
      </c>
      <c r="F680" s="119"/>
      <c r="G680" s="120"/>
      <c r="H680" s="121"/>
      <c r="I680" s="122"/>
      <c r="J680" s="123"/>
      <c r="K680" s="121"/>
    </row>
    <row r="681" spans="1:11">
      <c r="A681" s="117">
        <v>3</v>
      </c>
      <c r="B681" s="118"/>
      <c r="C681" s="118" t="s">
        <v>227</v>
      </c>
      <c r="D681" s="118"/>
      <c r="E681" s="117">
        <v>3</v>
      </c>
      <c r="F681" s="119"/>
      <c r="G681" s="120"/>
      <c r="H681" s="121"/>
      <c r="I681" s="122"/>
      <c r="J681" s="123"/>
      <c r="K681" s="121"/>
    </row>
    <row r="682" spans="1:11">
      <c r="A682" s="117">
        <v>4</v>
      </c>
      <c r="B682" s="118"/>
      <c r="C682" s="118" t="s">
        <v>227</v>
      </c>
      <c r="D682" s="118"/>
      <c r="E682" s="117">
        <v>4</v>
      </c>
      <c r="F682" s="119"/>
      <c r="G682" s="120"/>
      <c r="H682" s="121"/>
      <c r="I682" s="125"/>
      <c r="J682" s="123"/>
      <c r="K682" s="121"/>
    </row>
    <row r="683" spans="1:11">
      <c r="A683" s="117">
        <v>5</v>
      </c>
      <c r="B683" s="118"/>
      <c r="C683" s="118" t="s">
        <v>227</v>
      </c>
      <c r="D683" s="118"/>
      <c r="E683" s="117">
        <v>5</v>
      </c>
      <c r="F683" s="119"/>
      <c r="G683" s="120"/>
      <c r="H683" s="121"/>
      <c r="I683" s="125"/>
      <c r="J683" s="123"/>
      <c r="K683" s="121"/>
    </row>
    <row r="684" spans="1:11">
      <c r="A684" s="8">
        <v>6</v>
      </c>
      <c r="C684" s="9" t="s">
        <v>190</v>
      </c>
      <c r="E684" s="8">
        <v>6</v>
      </c>
      <c r="F684" s="10"/>
      <c r="G684" s="104">
        <v>8.77</v>
      </c>
      <c r="H684" s="99">
        <v>786876.80999999994</v>
      </c>
      <c r="I684" s="30"/>
      <c r="J684" s="109">
        <v>10.742907033186045</v>
      </c>
      <c r="K684" s="103">
        <v>963893.32</v>
      </c>
    </row>
    <row r="685" spans="1:11">
      <c r="A685" s="8">
        <v>7</v>
      </c>
      <c r="C685" s="9" t="s">
        <v>191</v>
      </c>
      <c r="E685" s="8">
        <v>7</v>
      </c>
      <c r="F685" s="10"/>
      <c r="G685" s="114"/>
      <c r="H685" s="99">
        <v>232771.41</v>
      </c>
      <c r="I685" s="85"/>
      <c r="J685" s="104"/>
      <c r="K685" s="103">
        <v>299812.89999999997</v>
      </c>
    </row>
    <row r="686" spans="1:11">
      <c r="A686" s="8">
        <v>8</v>
      </c>
      <c r="C686" s="9" t="s">
        <v>192</v>
      </c>
      <c r="E686" s="8">
        <v>8</v>
      </c>
      <c r="F686" s="10"/>
      <c r="G686" s="104">
        <v>8.77</v>
      </c>
      <c r="H686" s="104">
        <v>1019648.22</v>
      </c>
      <c r="I686" s="85"/>
      <c r="J686" s="104">
        <v>10.742907033186045</v>
      </c>
      <c r="K686" s="103">
        <v>1263706.22</v>
      </c>
    </row>
    <row r="687" spans="1:11">
      <c r="A687" s="8">
        <v>9</v>
      </c>
      <c r="C687" s="9"/>
      <c r="E687" s="8">
        <v>9</v>
      </c>
      <c r="F687" s="10"/>
      <c r="G687" s="114"/>
      <c r="H687" s="103"/>
      <c r="I687" s="29"/>
      <c r="J687" s="104"/>
      <c r="K687" s="103"/>
    </row>
    <row r="688" spans="1:11">
      <c r="A688" s="8">
        <v>10</v>
      </c>
      <c r="C688" s="9"/>
      <c r="E688" s="8">
        <v>10</v>
      </c>
      <c r="F688" s="10"/>
      <c r="G688" s="114"/>
      <c r="H688" s="103"/>
      <c r="I688" s="30"/>
      <c r="J688" s="104"/>
      <c r="K688" s="103"/>
    </row>
    <row r="689" spans="1:11">
      <c r="A689" s="8">
        <v>11</v>
      </c>
      <c r="C689" s="9" t="s">
        <v>174</v>
      </c>
      <c r="E689" s="8">
        <v>11</v>
      </c>
      <c r="G689" s="104">
        <v>14.84</v>
      </c>
      <c r="H689" s="99">
        <v>877347.86</v>
      </c>
      <c r="I689" s="29"/>
      <c r="J689" s="109">
        <v>14.145732751887033</v>
      </c>
      <c r="K689" s="100">
        <v>836302.45</v>
      </c>
    </row>
    <row r="690" spans="1:11">
      <c r="A690" s="8">
        <v>12</v>
      </c>
      <c r="C690" s="9" t="s">
        <v>175</v>
      </c>
      <c r="E690" s="8">
        <v>12</v>
      </c>
      <c r="G690" s="115"/>
      <c r="H690" s="99">
        <v>317863.23</v>
      </c>
      <c r="I690" s="30"/>
      <c r="J690" s="99"/>
      <c r="K690" s="100">
        <v>481438.74</v>
      </c>
    </row>
    <row r="691" spans="1:11">
      <c r="A691" s="8">
        <v>13</v>
      </c>
      <c r="C691" s="9" t="s">
        <v>193</v>
      </c>
      <c r="E691" s="8">
        <v>13</v>
      </c>
      <c r="F691" s="10"/>
      <c r="G691" s="104">
        <v>14.84</v>
      </c>
      <c r="H691" s="104">
        <v>1195211.0899999999</v>
      </c>
      <c r="I691" s="85"/>
      <c r="J691" s="104">
        <v>14.145732751887033</v>
      </c>
      <c r="K691" s="103">
        <v>1317741.19</v>
      </c>
    </row>
    <row r="692" spans="1:11">
      <c r="A692" s="8">
        <v>14</v>
      </c>
      <c r="E692" s="8">
        <v>14</v>
      </c>
      <c r="F692" s="10"/>
      <c r="G692" s="114"/>
      <c r="H692" s="103"/>
      <c r="I692" s="85"/>
      <c r="J692" s="104"/>
      <c r="K692" s="103"/>
    </row>
    <row r="693" spans="1:11">
      <c r="A693" s="8">
        <v>15</v>
      </c>
      <c r="C693" s="9" t="s">
        <v>177</v>
      </c>
      <c r="E693" s="8">
        <v>15</v>
      </c>
      <c r="F693" s="10"/>
      <c r="G693" s="104">
        <v>23.61</v>
      </c>
      <c r="H693" s="99">
        <v>2214859.3099999996</v>
      </c>
      <c r="I693" s="85"/>
      <c r="J693" s="104">
        <v>24.888639785073078</v>
      </c>
      <c r="K693" s="103">
        <v>2581447.41</v>
      </c>
    </row>
    <row r="694" spans="1:11">
      <c r="A694" s="8">
        <v>16</v>
      </c>
      <c r="E694" s="8">
        <v>16</v>
      </c>
      <c r="F694" s="10"/>
      <c r="G694" s="114"/>
      <c r="H694" s="103"/>
      <c r="I694" s="85"/>
      <c r="J694" s="104"/>
      <c r="K694" s="103"/>
    </row>
    <row r="695" spans="1:11">
      <c r="A695" s="8">
        <v>17</v>
      </c>
      <c r="C695" s="9" t="s">
        <v>178</v>
      </c>
      <c r="E695" s="8">
        <v>17</v>
      </c>
      <c r="F695" s="10"/>
      <c r="G695" s="114"/>
      <c r="H695" s="99">
        <v>12950.82</v>
      </c>
      <c r="I695" s="85"/>
      <c r="J695" s="104"/>
      <c r="K695" s="103">
        <v>3985.53</v>
      </c>
    </row>
    <row r="696" spans="1:11">
      <c r="A696" s="8">
        <v>18</v>
      </c>
      <c r="C696" s="9"/>
      <c r="E696" s="8">
        <v>18</v>
      </c>
      <c r="F696" s="10"/>
      <c r="G696" s="114"/>
      <c r="H696" s="103"/>
      <c r="I696" s="85"/>
      <c r="J696" s="104"/>
      <c r="K696" s="103"/>
    </row>
    <row r="697" spans="1:11">
      <c r="A697" s="8">
        <v>19</v>
      </c>
      <c r="C697" s="9" t="s">
        <v>179</v>
      </c>
      <c r="E697" s="8">
        <v>19</v>
      </c>
      <c r="F697" s="10"/>
      <c r="G697" s="114"/>
      <c r="H697" s="103">
        <v>12817.4</v>
      </c>
      <c r="I697" s="85"/>
      <c r="J697" s="104"/>
      <c r="K697" s="103">
        <v>3243</v>
      </c>
    </row>
    <row r="698" spans="1:11">
      <c r="A698" s="8">
        <v>20</v>
      </c>
      <c r="C698" s="9" t="s">
        <v>180</v>
      </c>
      <c r="E698" s="8">
        <v>20</v>
      </c>
      <c r="F698" s="10"/>
      <c r="G698" s="114"/>
      <c r="H698" s="99">
        <v>7094206.3600000003</v>
      </c>
      <c r="I698" s="85"/>
      <c r="J698" s="104"/>
      <c r="K698" s="103">
        <v>7066778.04</v>
      </c>
    </row>
    <row r="699" spans="1:11">
      <c r="A699" s="8">
        <v>21</v>
      </c>
      <c r="C699" s="9" t="s">
        <v>225</v>
      </c>
      <c r="E699" s="8">
        <v>21</v>
      </c>
      <c r="F699" s="10"/>
      <c r="G699" s="114"/>
      <c r="H699" s="99">
        <v>1090614.78</v>
      </c>
      <c r="I699" s="85"/>
      <c r="J699" s="104"/>
      <c r="K699" s="103">
        <v>729527.7</v>
      </c>
    </row>
    <row r="700" spans="1:11">
      <c r="A700" s="8">
        <v>22</v>
      </c>
      <c r="C700" s="9"/>
      <c r="E700" s="8">
        <v>22</v>
      </c>
      <c r="F700" s="10"/>
      <c r="G700" s="114"/>
      <c r="H700" s="99"/>
      <c r="I700" s="85"/>
      <c r="J700" s="104"/>
      <c r="K700" s="103"/>
    </row>
    <row r="701" spans="1:11">
      <c r="A701" s="8">
        <v>23</v>
      </c>
      <c r="C701" s="9" t="s">
        <v>194</v>
      </c>
      <c r="E701" s="8">
        <v>23</v>
      </c>
      <c r="F701" s="10"/>
      <c r="G701" s="114"/>
      <c r="H701" s="99">
        <v>20993.97</v>
      </c>
      <c r="I701" s="85"/>
      <c r="J701" s="104"/>
      <c r="K701" s="103"/>
    </row>
    <row r="702" spans="1:11">
      <c r="A702" s="8">
        <v>24</v>
      </c>
      <c r="C702" s="9"/>
      <c r="E702" s="8">
        <v>24</v>
      </c>
      <c r="F702" s="10"/>
      <c r="G702" s="114"/>
      <c r="H702" s="103"/>
      <c r="I702" s="85"/>
      <c r="J702" s="104"/>
      <c r="K702" s="103"/>
    </row>
    <row r="703" spans="1:11">
      <c r="E703" s="35"/>
      <c r="F703" s="70" t="s">
        <v>6</v>
      </c>
      <c r="G703" s="21" t="s">
        <v>6</v>
      </c>
      <c r="H703" s="21" t="s">
        <v>6</v>
      </c>
      <c r="I703" s="70" t="s">
        <v>6</v>
      </c>
      <c r="J703" s="21" t="s">
        <v>6</v>
      </c>
      <c r="K703" s="21" t="s">
        <v>6</v>
      </c>
    </row>
    <row r="704" spans="1:11">
      <c r="A704" s="8">
        <v>25</v>
      </c>
      <c r="C704" s="9" t="s">
        <v>207</v>
      </c>
      <c r="E704" s="8">
        <v>25</v>
      </c>
      <c r="G704" s="99">
        <v>23.61</v>
      </c>
      <c r="H704" s="99">
        <f>SUM(H693:H703)</f>
        <v>10446442.640000001</v>
      </c>
      <c r="I704" s="100"/>
      <c r="J704" s="99">
        <v>24.888639785073078</v>
      </c>
      <c r="K704" s="99">
        <v>10384982</v>
      </c>
    </row>
    <row r="705" spans="1:11">
      <c r="E705" s="35"/>
      <c r="F705" s="70" t="s">
        <v>6</v>
      </c>
      <c r="G705" s="20" t="s">
        <v>6</v>
      </c>
      <c r="H705" s="21" t="s">
        <v>6</v>
      </c>
      <c r="I705" s="70" t="s">
        <v>6</v>
      </c>
      <c r="J705" s="20" t="s">
        <v>6</v>
      </c>
      <c r="K705" s="21" t="s">
        <v>6</v>
      </c>
    </row>
    <row r="706" spans="1:11">
      <c r="C706" s="137" t="s">
        <v>49</v>
      </c>
      <c r="E706" s="35"/>
      <c r="F706" s="70"/>
      <c r="G706" s="20"/>
      <c r="H706" s="21"/>
      <c r="I706" s="70"/>
      <c r="J706" s="20"/>
      <c r="K706" s="21"/>
    </row>
    <row r="708" spans="1:11">
      <c r="A708" s="9"/>
    </row>
    <row r="709" spans="1:11" s="36" customFormat="1">
      <c r="A709" s="16" t="str">
        <f>$A$83</f>
        <v xml:space="preserve">Institution No.:  </v>
      </c>
      <c r="E709" s="37"/>
      <c r="G709" s="38"/>
      <c r="H709" s="39"/>
      <c r="J709" s="38"/>
      <c r="K709" s="15" t="s">
        <v>208</v>
      </c>
    </row>
    <row r="710" spans="1:11" s="36" customFormat="1">
      <c r="A710" s="251" t="s">
        <v>209</v>
      </c>
      <c r="B710" s="251"/>
      <c r="C710" s="251"/>
      <c r="D710" s="251"/>
      <c r="E710" s="251"/>
      <c r="F710" s="251"/>
      <c r="G710" s="251"/>
      <c r="H710" s="251"/>
      <c r="I710" s="251"/>
      <c r="J710" s="251"/>
      <c r="K710" s="251"/>
    </row>
    <row r="711" spans="1:11">
      <c r="A711" s="16" t="str">
        <f>$A$42</f>
        <v xml:space="preserve">NAME: </v>
      </c>
      <c r="C711" s="137" t="str">
        <f>$D$20</f>
        <v>University of Colorado</v>
      </c>
      <c r="F711" s="72"/>
      <c r="G711" s="66"/>
      <c r="H711" s="67"/>
      <c r="J711" s="14"/>
      <c r="K711" s="18" t="str">
        <f>$K$3</f>
        <v>Date: October 3, 2016</v>
      </c>
    </row>
    <row r="712" spans="1:11">
      <c r="A712" s="19" t="s">
        <v>6</v>
      </c>
      <c r="B712" s="19" t="s">
        <v>6</v>
      </c>
      <c r="C712" s="19" t="s">
        <v>6</v>
      </c>
      <c r="D712" s="19" t="s">
        <v>6</v>
      </c>
      <c r="E712" s="19" t="s">
        <v>6</v>
      </c>
      <c r="F712" s="19" t="s">
        <v>6</v>
      </c>
      <c r="G712" s="20" t="s">
        <v>6</v>
      </c>
      <c r="H712" s="21" t="s">
        <v>6</v>
      </c>
      <c r="I712" s="19" t="s">
        <v>6</v>
      </c>
      <c r="J712" s="20" t="s">
        <v>6</v>
      </c>
      <c r="K712" s="21" t="s">
        <v>6</v>
      </c>
    </row>
    <row r="713" spans="1:11">
      <c r="A713" s="22" t="s">
        <v>7</v>
      </c>
      <c r="E713" s="22" t="s">
        <v>7</v>
      </c>
      <c r="F713" s="23"/>
      <c r="G713" s="24"/>
      <c r="H713" s="25" t="s">
        <v>232</v>
      </c>
      <c r="I713" s="23"/>
      <c r="J713" s="24"/>
      <c r="K713" s="25" t="s">
        <v>257</v>
      </c>
    </row>
    <row r="714" spans="1:11">
      <c r="A714" s="22" t="s">
        <v>9</v>
      </c>
      <c r="C714" s="26" t="s">
        <v>51</v>
      </c>
      <c r="E714" s="22" t="s">
        <v>9</v>
      </c>
      <c r="G714" s="14"/>
      <c r="H714" s="25" t="s">
        <v>12</v>
      </c>
      <c r="J714" s="14"/>
      <c r="K714" s="25" t="s">
        <v>13</v>
      </c>
    </row>
    <row r="715" spans="1:11">
      <c r="A715" s="19" t="s">
        <v>6</v>
      </c>
      <c r="B715" s="19" t="s">
        <v>6</v>
      </c>
      <c r="C715" s="19" t="s">
        <v>6</v>
      </c>
      <c r="D715" s="19" t="s">
        <v>6</v>
      </c>
      <c r="E715" s="19" t="s">
        <v>6</v>
      </c>
      <c r="F715" s="19" t="s">
        <v>6</v>
      </c>
      <c r="G715" s="20" t="s">
        <v>6</v>
      </c>
      <c r="H715" s="21" t="s">
        <v>6</v>
      </c>
      <c r="I715" s="19" t="s">
        <v>6</v>
      </c>
      <c r="J715" s="20" t="s">
        <v>6</v>
      </c>
      <c r="K715" s="21" t="s">
        <v>6</v>
      </c>
    </row>
    <row r="716" spans="1:11">
      <c r="A716" s="8">
        <v>1</v>
      </c>
      <c r="C716" s="9" t="s">
        <v>210</v>
      </c>
      <c r="E716" s="8">
        <v>1</v>
      </c>
      <c r="F716" s="10"/>
      <c r="G716" s="110"/>
      <c r="H716" s="99">
        <f>6250.02+37954.17+168315.85+1543.68+5183.97+43.49+84221.1+5191.41+1967646.04+281482.92+20895.18+9352.5+9111770.79</f>
        <v>11699851.119999999</v>
      </c>
      <c r="I716" s="110"/>
      <c r="J716" s="110"/>
      <c r="K716" s="110">
        <v>11084515</v>
      </c>
    </row>
    <row r="717" spans="1:11">
      <c r="A717" s="8">
        <f t="shared" ref="A717:A734" si="4">(A716+1)</f>
        <v>2</v>
      </c>
      <c r="C717" s="10"/>
      <c r="E717" s="8">
        <f t="shared" ref="E717:E734" si="5">(E716+1)</f>
        <v>2</v>
      </c>
      <c r="F717" s="10"/>
      <c r="G717" s="11"/>
      <c r="H717" s="12"/>
      <c r="I717" s="10"/>
      <c r="J717" s="11"/>
      <c r="K717" s="12"/>
    </row>
    <row r="718" spans="1:11">
      <c r="A718" s="8">
        <f t="shared" si="4"/>
        <v>3</v>
      </c>
      <c r="C718" s="10"/>
      <c r="E718" s="8">
        <f t="shared" si="5"/>
        <v>3</v>
      </c>
      <c r="F718" s="10"/>
      <c r="G718" s="11"/>
      <c r="H718" s="12"/>
      <c r="I718" s="10"/>
      <c r="J718" s="11"/>
      <c r="K718" s="12"/>
    </row>
    <row r="719" spans="1:11">
      <c r="A719" s="8">
        <f t="shared" si="4"/>
        <v>4</v>
      </c>
      <c r="C719" s="10"/>
      <c r="E719" s="8">
        <f t="shared" si="5"/>
        <v>4</v>
      </c>
      <c r="F719" s="10"/>
      <c r="G719" s="11"/>
      <c r="H719" s="12"/>
      <c r="I719" s="10"/>
      <c r="J719" s="11"/>
      <c r="K719" s="12"/>
    </row>
    <row r="720" spans="1:11">
      <c r="A720" s="8">
        <f t="shared" si="4"/>
        <v>5</v>
      </c>
      <c r="C720" s="10"/>
      <c r="E720" s="8">
        <f t="shared" si="5"/>
        <v>5</v>
      </c>
      <c r="F720" s="10"/>
      <c r="G720" s="11"/>
      <c r="H720" s="12"/>
      <c r="I720" s="10"/>
      <c r="J720" s="11"/>
      <c r="K720" s="12"/>
    </row>
    <row r="721" spans="1:11">
      <c r="A721" s="8">
        <f t="shared" si="4"/>
        <v>6</v>
      </c>
      <c r="C721" s="10"/>
      <c r="E721" s="8">
        <f t="shared" si="5"/>
        <v>6</v>
      </c>
      <c r="F721" s="10"/>
      <c r="G721" s="11"/>
      <c r="H721" s="12"/>
      <c r="I721" s="10"/>
      <c r="J721" s="11"/>
      <c r="K721" s="12"/>
    </row>
    <row r="722" spans="1:11">
      <c r="A722" s="8">
        <f t="shared" si="4"/>
        <v>7</v>
      </c>
      <c r="C722" s="10"/>
      <c r="E722" s="8">
        <f t="shared" si="5"/>
        <v>7</v>
      </c>
      <c r="F722" s="10"/>
      <c r="G722" s="11"/>
      <c r="H722" s="12"/>
      <c r="I722" s="10"/>
      <c r="J722" s="11"/>
      <c r="K722" s="12"/>
    </row>
    <row r="723" spans="1:11">
      <c r="A723" s="8">
        <f t="shared" si="4"/>
        <v>8</v>
      </c>
      <c r="C723" s="10"/>
      <c r="E723" s="8">
        <f t="shared" si="5"/>
        <v>8</v>
      </c>
      <c r="F723" s="10"/>
      <c r="G723" s="11"/>
      <c r="H723" s="12"/>
      <c r="I723" s="10"/>
      <c r="J723" s="11"/>
      <c r="K723" s="12"/>
    </row>
    <row r="724" spans="1:11">
      <c r="A724" s="8">
        <f t="shared" si="4"/>
        <v>9</v>
      </c>
      <c r="C724" s="10"/>
      <c r="E724" s="8">
        <f t="shared" si="5"/>
        <v>9</v>
      </c>
      <c r="F724" s="10"/>
      <c r="G724" s="11"/>
      <c r="H724" s="12"/>
      <c r="I724" s="10"/>
      <c r="J724" s="11"/>
      <c r="K724" s="12"/>
    </row>
    <row r="725" spans="1:11">
      <c r="A725" s="8">
        <f t="shared" si="4"/>
        <v>10</v>
      </c>
      <c r="C725" s="10"/>
      <c r="E725" s="8">
        <f t="shared" si="5"/>
        <v>10</v>
      </c>
      <c r="F725" s="10"/>
      <c r="G725" s="11"/>
      <c r="H725" s="12"/>
      <c r="I725" s="10"/>
      <c r="J725" s="11"/>
      <c r="K725" s="12"/>
    </row>
    <row r="726" spans="1:11">
      <c r="A726" s="8">
        <f t="shared" si="4"/>
        <v>11</v>
      </c>
      <c r="C726" s="10"/>
      <c r="E726" s="8">
        <f t="shared" si="5"/>
        <v>11</v>
      </c>
      <c r="G726" s="11"/>
      <c r="H726" s="12"/>
      <c r="I726" s="10"/>
      <c r="J726" s="11"/>
      <c r="K726" s="12"/>
    </row>
    <row r="727" spans="1:11">
      <c r="A727" s="8">
        <f t="shared" si="4"/>
        <v>12</v>
      </c>
      <c r="C727" s="10"/>
      <c r="E727" s="8">
        <f t="shared" si="5"/>
        <v>12</v>
      </c>
      <c r="G727" s="11"/>
      <c r="H727" s="12"/>
      <c r="I727" s="10"/>
      <c r="J727" s="11"/>
      <c r="K727" s="12"/>
    </row>
    <row r="728" spans="1:11">
      <c r="A728" s="8">
        <f t="shared" si="4"/>
        <v>13</v>
      </c>
      <c r="C728" s="10"/>
      <c r="E728" s="8">
        <f t="shared" si="5"/>
        <v>13</v>
      </c>
      <c r="F728" s="10"/>
      <c r="G728" s="11"/>
      <c r="H728" s="12"/>
      <c r="I728" s="10"/>
      <c r="J728" s="11"/>
      <c r="K728" s="12"/>
    </row>
    <row r="729" spans="1:11">
      <c r="A729" s="8">
        <f t="shared" si="4"/>
        <v>14</v>
      </c>
      <c r="C729" s="10"/>
      <c r="E729" s="8">
        <f t="shared" si="5"/>
        <v>14</v>
      </c>
      <c r="F729" s="10"/>
      <c r="G729" s="11"/>
      <c r="H729" s="12"/>
      <c r="I729" s="10"/>
      <c r="J729" s="11"/>
      <c r="K729" s="12"/>
    </row>
    <row r="730" spans="1:11">
      <c r="A730" s="8">
        <f t="shared" si="4"/>
        <v>15</v>
      </c>
      <c r="C730" s="10"/>
      <c r="E730" s="8">
        <f t="shared" si="5"/>
        <v>15</v>
      </c>
      <c r="F730" s="10"/>
      <c r="G730" s="11"/>
      <c r="H730" s="12"/>
      <c r="I730" s="10"/>
      <c r="J730" s="11"/>
      <c r="K730" s="12"/>
    </row>
    <row r="731" spans="1:11">
      <c r="A731" s="8">
        <f t="shared" si="4"/>
        <v>16</v>
      </c>
      <c r="C731" s="10"/>
      <c r="E731" s="8">
        <f t="shared" si="5"/>
        <v>16</v>
      </c>
      <c r="F731" s="10"/>
      <c r="G731" s="11"/>
      <c r="H731" s="12"/>
      <c r="I731" s="10"/>
      <c r="J731" s="11"/>
      <c r="K731" s="12"/>
    </row>
    <row r="732" spans="1:11">
      <c r="A732" s="8">
        <f t="shared" si="4"/>
        <v>17</v>
      </c>
      <c r="C732" s="10"/>
      <c r="E732" s="8">
        <f t="shared" si="5"/>
        <v>17</v>
      </c>
      <c r="F732" s="10"/>
      <c r="G732" s="11"/>
      <c r="H732" s="12"/>
      <c r="I732" s="10"/>
      <c r="J732" s="11"/>
      <c r="K732" s="12"/>
    </row>
    <row r="733" spans="1:11">
      <c r="A733" s="8">
        <f t="shared" si="4"/>
        <v>18</v>
      </c>
      <c r="C733" s="10"/>
      <c r="E733" s="8">
        <f t="shared" si="5"/>
        <v>18</v>
      </c>
      <c r="F733" s="10"/>
      <c r="G733" s="11"/>
      <c r="H733" s="12"/>
      <c r="I733" s="10"/>
      <c r="J733" s="11"/>
      <c r="K733" s="12"/>
    </row>
    <row r="734" spans="1:11">
      <c r="A734" s="8">
        <f t="shared" si="4"/>
        <v>19</v>
      </c>
      <c r="C734" s="10"/>
      <c r="E734" s="8">
        <f t="shared" si="5"/>
        <v>19</v>
      </c>
      <c r="F734" s="10"/>
      <c r="G734" s="11"/>
      <c r="H734" s="12"/>
      <c r="I734" s="10"/>
      <c r="J734" s="11"/>
      <c r="K734" s="12"/>
    </row>
    <row r="735" spans="1:11">
      <c r="A735" s="8">
        <v>20</v>
      </c>
      <c r="E735" s="8">
        <v>20</v>
      </c>
      <c r="F735" s="70"/>
      <c r="G735" s="20"/>
      <c r="H735" s="21"/>
      <c r="I735" s="70"/>
      <c r="J735" s="20"/>
      <c r="K735" s="21"/>
    </row>
    <row r="736" spans="1:11">
      <c r="A736" s="8">
        <v>21</v>
      </c>
      <c r="E736" s="8">
        <v>21</v>
      </c>
      <c r="F736" s="70"/>
      <c r="G736" s="20"/>
      <c r="H736" s="40"/>
      <c r="I736" s="70"/>
      <c r="J736" s="20"/>
      <c r="K736" s="40"/>
    </row>
    <row r="737" spans="1:11">
      <c r="A737" s="8">
        <v>22</v>
      </c>
      <c r="E737" s="8">
        <v>22</v>
      </c>
      <c r="G737" s="14"/>
      <c r="H737" s="40"/>
      <c r="J737" s="14"/>
      <c r="K737" s="40"/>
    </row>
    <row r="738" spans="1:11">
      <c r="A738" s="8">
        <v>23</v>
      </c>
      <c r="D738" s="87"/>
      <c r="E738" s="8">
        <v>23</v>
      </c>
      <c r="H738" s="40"/>
      <c r="K738" s="40"/>
    </row>
    <row r="739" spans="1:11">
      <c r="A739" s="8">
        <v>24</v>
      </c>
      <c r="D739" s="87"/>
      <c r="E739" s="8">
        <v>24</v>
      </c>
      <c r="H739" s="40"/>
      <c r="K739" s="40"/>
    </row>
    <row r="740" spans="1:11">
      <c r="F740" s="70" t="s">
        <v>6</v>
      </c>
      <c r="G740" s="20" t="s">
        <v>6</v>
      </c>
      <c r="H740" s="21"/>
      <c r="I740" s="70"/>
      <c r="J740" s="20"/>
      <c r="K740" s="21"/>
    </row>
    <row r="741" spans="1:11">
      <c r="A741" s="8">
        <v>25</v>
      </c>
      <c r="C741" s="9" t="s">
        <v>211</v>
      </c>
      <c r="E741" s="8">
        <v>25</v>
      </c>
      <c r="G741" s="107"/>
      <c r="H741" s="108">
        <f>SUM(H716:H739)</f>
        <v>11699851.119999999</v>
      </c>
      <c r="I741" s="108"/>
      <c r="J741" s="107"/>
      <c r="K741" s="108">
        <f>SUM(K716:K739)</f>
        <v>11084515</v>
      </c>
    </row>
    <row r="742" spans="1:11">
      <c r="D742" s="87"/>
      <c r="F742" s="70" t="s">
        <v>6</v>
      </c>
      <c r="G742" s="20" t="s">
        <v>6</v>
      </c>
      <c r="H742" s="21"/>
      <c r="I742" s="70"/>
      <c r="J742" s="20"/>
      <c r="K742" s="21"/>
    </row>
    <row r="743" spans="1:11">
      <c r="F743" s="70"/>
      <c r="G743" s="20"/>
      <c r="H743" s="21"/>
      <c r="I743" s="70"/>
      <c r="J743" s="20"/>
      <c r="K743" s="21"/>
    </row>
    <row r="744" spans="1:11" ht="24.75" customHeight="1">
      <c r="C744" s="243" t="s">
        <v>300</v>
      </c>
      <c r="D744" s="243"/>
      <c r="E744" s="243"/>
      <c r="F744" s="243"/>
      <c r="G744" s="243"/>
      <c r="H744" s="243"/>
      <c r="I744" s="243"/>
      <c r="J744" s="243"/>
      <c r="K744" s="56"/>
    </row>
    <row r="745" spans="1:11" s="82" customFormat="1">
      <c r="A745" s="137"/>
      <c r="B745" s="137"/>
      <c r="C745" s="137"/>
      <c r="D745" s="137"/>
      <c r="E745" s="137"/>
      <c r="F745" s="137"/>
      <c r="G745" s="14"/>
      <c r="H745" s="40"/>
      <c r="I745" s="137"/>
      <c r="J745" s="14"/>
      <c r="K745" s="40"/>
    </row>
    <row r="746" spans="1:11">
      <c r="A746" s="9"/>
    </row>
    <row r="747" spans="1:11">
      <c r="A747" s="16" t="str">
        <f>$A$83</f>
        <v xml:space="preserve">Institution No.:  </v>
      </c>
      <c r="B747" s="36"/>
      <c r="C747" s="36"/>
      <c r="D747" s="36"/>
      <c r="E747" s="37"/>
      <c r="F747" s="36"/>
      <c r="G747" s="38"/>
      <c r="H747" s="39"/>
      <c r="I747" s="36"/>
      <c r="J747" s="38"/>
      <c r="K747" s="15" t="s">
        <v>212</v>
      </c>
    </row>
    <row r="748" spans="1:11" s="36" customFormat="1">
      <c r="A748" s="251" t="s">
        <v>213</v>
      </c>
      <c r="B748" s="251"/>
      <c r="C748" s="251"/>
      <c r="D748" s="251"/>
      <c r="E748" s="251"/>
      <c r="F748" s="251"/>
      <c r="G748" s="251"/>
      <c r="H748" s="251"/>
      <c r="I748" s="251"/>
      <c r="J748" s="251"/>
      <c r="K748" s="251"/>
    </row>
    <row r="749" spans="1:11" s="36" customFormat="1">
      <c r="A749" s="16" t="str">
        <f>$A$42</f>
        <v xml:space="preserve">NAME: </v>
      </c>
      <c r="B749" s="137"/>
      <c r="C749" s="137" t="str">
        <f>$D$20</f>
        <v>University of Colorado</v>
      </c>
      <c r="D749" s="137"/>
      <c r="E749" s="137"/>
      <c r="F749" s="137"/>
      <c r="G749" s="80"/>
      <c r="H749" s="40"/>
      <c r="I749" s="137"/>
      <c r="J749" s="14"/>
      <c r="K749" s="18" t="str">
        <f>$K$3</f>
        <v>Date: October 3, 2016</v>
      </c>
    </row>
    <row r="750" spans="1:11">
      <c r="A750" s="19" t="s">
        <v>6</v>
      </c>
      <c r="B750" s="19" t="s">
        <v>6</v>
      </c>
      <c r="C750" s="19" t="s">
        <v>6</v>
      </c>
      <c r="D750" s="19" t="s">
        <v>6</v>
      </c>
      <c r="E750" s="19" t="s">
        <v>6</v>
      </c>
      <c r="F750" s="19" t="s">
        <v>6</v>
      </c>
      <c r="G750" s="20" t="s">
        <v>6</v>
      </c>
      <c r="H750" s="21" t="s">
        <v>6</v>
      </c>
      <c r="I750" s="19" t="s">
        <v>6</v>
      </c>
      <c r="J750" s="20" t="s">
        <v>6</v>
      </c>
      <c r="K750" s="21" t="s">
        <v>6</v>
      </c>
    </row>
    <row r="751" spans="1:11">
      <c r="A751" s="22" t="s">
        <v>7</v>
      </c>
      <c r="E751" s="22" t="s">
        <v>7</v>
      </c>
      <c r="F751" s="23"/>
      <c r="G751" s="24"/>
      <c r="H751" s="25" t="s">
        <v>232</v>
      </c>
      <c r="I751" s="23"/>
      <c r="J751" s="24"/>
      <c r="K751" s="25" t="s">
        <v>257</v>
      </c>
    </row>
    <row r="752" spans="1:11">
      <c r="A752" s="22" t="s">
        <v>9</v>
      </c>
      <c r="C752" s="26" t="s">
        <v>51</v>
      </c>
      <c r="E752" s="22" t="s">
        <v>9</v>
      </c>
      <c r="F752" s="23"/>
      <c r="G752" s="24" t="s">
        <v>11</v>
      </c>
      <c r="H752" s="25" t="s">
        <v>12</v>
      </c>
      <c r="I752" s="23"/>
      <c r="J752" s="24" t="s">
        <v>11</v>
      </c>
      <c r="K752" s="25" t="s">
        <v>13</v>
      </c>
    </row>
    <row r="753" spans="1:11">
      <c r="A753" s="19" t="s">
        <v>6</v>
      </c>
      <c r="B753" s="19" t="s">
        <v>6</v>
      </c>
      <c r="C753" s="19" t="s">
        <v>6</v>
      </c>
      <c r="D753" s="19" t="s">
        <v>6</v>
      </c>
      <c r="E753" s="19" t="s">
        <v>6</v>
      </c>
      <c r="F753" s="19" t="s">
        <v>6</v>
      </c>
      <c r="G753" s="20" t="s">
        <v>6</v>
      </c>
      <c r="H753" s="21" t="s">
        <v>6</v>
      </c>
      <c r="I753" s="19" t="s">
        <v>6</v>
      </c>
      <c r="J753" s="20" t="s">
        <v>6</v>
      </c>
      <c r="K753" s="21" t="s">
        <v>6</v>
      </c>
    </row>
    <row r="754" spans="1:11">
      <c r="A754" s="117">
        <v>1</v>
      </c>
      <c r="B754" s="126"/>
      <c r="C754" s="118" t="s">
        <v>227</v>
      </c>
      <c r="D754" s="126"/>
      <c r="E754" s="117">
        <v>1</v>
      </c>
      <c r="F754" s="126"/>
      <c r="G754" s="127"/>
      <c r="H754" s="128"/>
      <c r="I754" s="126"/>
      <c r="J754" s="127"/>
      <c r="K754" s="128"/>
    </row>
    <row r="755" spans="1:11">
      <c r="A755" s="117">
        <v>2</v>
      </c>
      <c r="B755" s="126"/>
      <c r="C755" s="118" t="s">
        <v>227</v>
      </c>
      <c r="D755" s="126"/>
      <c r="E755" s="117">
        <v>2</v>
      </c>
      <c r="F755" s="126"/>
      <c r="G755" s="127"/>
      <c r="H755" s="128"/>
      <c r="I755" s="126"/>
      <c r="J755" s="127"/>
      <c r="K755" s="128"/>
    </row>
    <row r="756" spans="1:11">
      <c r="A756" s="117">
        <v>3</v>
      </c>
      <c r="B756" s="118"/>
      <c r="C756" s="118" t="s">
        <v>227</v>
      </c>
      <c r="D756" s="118"/>
      <c r="E756" s="117">
        <v>3</v>
      </c>
      <c r="F756" s="119"/>
      <c r="G756" s="129"/>
      <c r="H756" s="124"/>
      <c r="I756" s="124"/>
      <c r="J756" s="129"/>
      <c r="K756" s="124"/>
    </row>
    <row r="757" spans="1:11">
      <c r="A757" s="117">
        <v>4</v>
      </c>
      <c r="B757" s="118"/>
      <c r="C757" s="118" t="s">
        <v>227</v>
      </c>
      <c r="D757" s="118"/>
      <c r="E757" s="117">
        <v>4</v>
      </c>
      <c r="F757" s="119"/>
      <c r="G757" s="129"/>
      <c r="H757" s="124"/>
      <c r="I757" s="124"/>
      <c r="J757" s="129"/>
      <c r="K757" s="124"/>
    </row>
    <row r="758" spans="1:11">
      <c r="A758" s="117">
        <v>5</v>
      </c>
      <c r="B758" s="118"/>
      <c r="C758" s="118" t="s">
        <v>227</v>
      </c>
      <c r="D758" s="118"/>
      <c r="E758" s="118">
        <v>5</v>
      </c>
      <c r="F758" s="118"/>
      <c r="G758" s="130"/>
      <c r="H758" s="131"/>
      <c r="I758" s="118"/>
      <c r="J758" s="130"/>
      <c r="K758" s="131"/>
    </row>
    <row r="759" spans="1:11">
      <c r="A759" s="8">
        <v>6</v>
      </c>
      <c r="C759" s="9" t="s">
        <v>170</v>
      </c>
      <c r="E759" s="8">
        <v>6</v>
      </c>
      <c r="F759" s="10"/>
      <c r="G759" s="109"/>
      <c r="H759" s="109"/>
      <c r="I759" s="110"/>
      <c r="J759" s="109"/>
      <c r="K759" s="109"/>
    </row>
    <row r="760" spans="1:11">
      <c r="A760" s="8">
        <v>7</v>
      </c>
      <c r="C760" s="9" t="s">
        <v>171</v>
      </c>
      <c r="E760" s="8">
        <v>7</v>
      </c>
      <c r="F760" s="10"/>
      <c r="G760" s="109"/>
      <c r="H760" s="110"/>
      <c r="I760" s="110"/>
      <c r="J760" s="109"/>
      <c r="K760" s="110"/>
    </row>
    <row r="761" spans="1:11">
      <c r="A761" s="8">
        <v>8</v>
      </c>
      <c r="C761" s="9" t="s">
        <v>214</v>
      </c>
      <c r="E761" s="8">
        <v>8</v>
      </c>
      <c r="F761" s="10"/>
      <c r="G761" s="109"/>
      <c r="H761" s="110"/>
      <c r="I761" s="110"/>
      <c r="J761" s="109"/>
      <c r="K761" s="110"/>
    </row>
    <row r="762" spans="1:11">
      <c r="A762" s="8">
        <v>9</v>
      </c>
      <c r="C762" s="9" t="s">
        <v>185</v>
      </c>
      <c r="E762" s="8">
        <v>9</v>
      </c>
      <c r="F762" s="10"/>
      <c r="G762" s="109">
        <f>SUM(G759:G761)</f>
        <v>0</v>
      </c>
      <c r="H762" s="109">
        <f>SUM(H759:H761)</f>
        <v>0</v>
      </c>
      <c r="I762" s="109"/>
      <c r="J762" s="109">
        <f>SUM(J759:J761)</f>
        <v>0</v>
      </c>
      <c r="K762" s="109">
        <f>SUM(K759:K761)</f>
        <v>0</v>
      </c>
    </row>
    <row r="763" spans="1:11">
      <c r="A763" s="8">
        <v>10</v>
      </c>
      <c r="C763" s="9"/>
      <c r="E763" s="8">
        <v>10</v>
      </c>
      <c r="F763" s="10"/>
      <c r="G763" s="109"/>
      <c r="H763" s="110"/>
      <c r="I763" s="110"/>
      <c r="J763" s="109"/>
      <c r="K763" s="110"/>
    </row>
    <row r="764" spans="1:11">
      <c r="A764" s="8">
        <v>11</v>
      </c>
      <c r="C764" s="9" t="s">
        <v>174</v>
      </c>
      <c r="E764" s="8">
        <v>11</v>
      </c>
      <c r="F764" s="10"/>
      <c r="G764" s="109"/>
      <c r="H764" s="110"/>
      <c r="I764" s="110"/>
      <c r="J764" s="109"/>
      <c r="K764" s="110"/>
    </row>
    <row r="765" spans="1:11">
      <c r="A765" s="8">
        <v>12</v>
      </c>
      <c r="C765" s="9" t="s">
        <v>175</v>
      </c>
      <c r="E765" s="8">
        <v>12</v>
      </c>
      <c r="F765" s="10"/>
      <c r="G765" s="109"/>
      <c r="H765" s="110"/>
      <c r="I765" s="110"/>
      <c r="J765" s="109"/>
      <c r="K765" s="110"/>
    </row>
    <row r="766" spans="1:11">
      <c r="A766" s="8">
        <v>13</v>
      </c>
      <c r="C766" s="9" t="s">
        <v>186</v>
      </c>
      <c r="E766" s="8">
        <v>13</v>
      </c>
      <c r="F766" s="10"/>
      <c r="G766" s="109">
        <f>SUM(G764:G765)</f>
        <v>0</v>
      </c>
      <c r="H766" s="109">
        <f>SUM(H764:H765)</f>
        <v>0</v>
      </c>
      <c r="I766" s="107"/>
      <c r="J766" s="109">
        <f>SUM(J764:J765)</f>
        <v>0</v>
      </c>
      <c r="K766" s="109">
        <f>SUM(K764:K765)</f>
        <v>0</v>
      </c>
    </row>
    <row r="767" spans="1:11">
      <c r="A767" s="8">
        <v>14</v>
      </c>
      <c r="E767" s="8">
        <v>14</v>
      </c>
      <c r="F767" s="10"/>
      <c r="G767" s="111"/>
      <c r="H767" s="110"/>
      <c r="I767" s="108"/>
      <c r="J767" s="111"/>
      <c r="K767" s="110"/>
    </row>
    <row r="768" spans="1:11">
      <c r="A768" s="8">
        <v>15</v>
      </c>
      <c r="C768" s="9" t="s">
        <v>177</v>
      </c>
      <c r="E768" s="8">
        <v>15</v>
      </c>
      <c r="G768" s="112">
        <f>SUM(G762+G766)</f>
        <v>0</v>
      </c>
      <c r="H768" s="108">
        <f>SUM(H762+H766)</f>
        <v>0</v>
      </c>
      <c r="I768" s="108"/>
      <c r="J768" s="112">
        <f>SUM(J762+J766)</f>
        <v>0</v>
      </c>
      <c r="K768" s="108">
        <f>SUM(K762+K766)</f>
        <v>0</v>
      </c>
    </row>
    <row r="769" spans="1:16">
      <c r="A769" s="8">
        <v>16</v>
      </c>
      <c r="E769" s="8">
        <v>16</v>
      </c>
      <c r="G769" s="112"/>
      <c r="H769" s="108"/>
      <c r="I769" s="108"/>
      <c r="J769" s="112"/>
      <c r="K769" s="108"/>
      <c r="P769" s="137" t="s">
        <v>38</v>
      </c>
    </row>
    <row r="770" spans="1:16">
      <c r="A770" s="8">
        <v>17</v>
      </c>
      <c r="C770" s="9" t="s">
        <v>178</v>
      </c>
      <c r="E770" s="8">
        <v>17</v>
      </c>
      <c r="F770" s="10"/>
      <c r="G770" s="109"/>
      <c r="H770" s="110"/>
      <c r="I770" s="110"/>
      <c r="J770" s="109"/>
      <c r="K770" s="110"/>
    </row>
    <row r="771" spans="1:16">
      <c r="A771" s="8">
        <v>18</v>
      </c>
      <c r="E771" s="8">
        <v>18</v>
      </c>
      <c r="F771" s="10"/>
      <c r="G771" s="109"/>
      <c r="H771" s="110"/>
      <c r="I771" s="110"/>
      <c r="J771" s="109"/>
      <c r="K771" s="110"/>
    </row>
    <row r="772" spans="1:16">
      <c r="A772" s="8">
        <v>19</v>
      </c>
      <c r="C772" s="9" t="s">
        <v>179</v>
      </c>
      <c r="E772" s="8">
        <v>19</v>
      </c>
      <c r="F772" s="10"/>
      <c r="G772" s="109"/>
      <c r="H772" s="110"/>
      <c r="I772" s="110"/>
      <c r="J772" s="109"/>
      <c r="K772" s="110"/>
    </row>
    <row r="773" spans="1:16">
      <c r="A773" s="8">
        <v>20</v>
      </c>
      <c r="C773" s="81" t="s">
        <v>180</v>
      </c>
      <c r="E773" s="8">
        <v>20</v>
      </c>
      <c r="F773" s="10"/>
      <c r="G773" s="109"/>
      <c r="H773" s="110"/>
      <c r="I773" s="110"/>
      <c r="J773" s="109"/>
      <c r="K773" s="110"/>
    </row>
    <row r="774" spans="1:16">
      <c r="A774" s="8">
        <v>21</v>
      </c>
      <c r="C774" s="81"/>
      <c r="E774" s="8">
        <v>21</v>
      </c>
      <c r="F774" s="10"/>
      <c r="G774" s="109"/>
      <c r="H774" s="110"/>
      <c r="I774" s="110"/>
      <c r="J774" s="109"/>
      <c r="K774" s="110"/>
    </row>
    <row r="775" spans="1:16">
      <c r="A775" s="8">
        <v>22</v>
      </c>
      <c r="C775" s="9"/>
      <c r="E775" s="8">
        <v>22</v>
      </c>
      <c r="G775" s="109"/>
      <c r="H775" s="110"/>
      <c r="I775" s="110"/>
      <c r="J775" s="109"/>
      <c r="K775" s="110"/>
    </row>
    <row r="776" spans="1:16">
      <c r="A776" s="8">
        <v>23</v>
      </c>
      <c r="C776" s="9" t="s">
        <v>181</v>
      </c>
      <c r="E776" s="8">
        <v>23</v>
      </c>
      <c r="G776" s="109"/>
      <c r="H776" s="110"/>
      <c r="I776" s="110"/>
      <c r="J776" s="109"/>
      <c r="K776" s="110"/>
    </row>
    <row r="777" spans="1:16">
      <c r="A777" s="8">
        <v>24</v>
      </c>
      <c r="C777" s="9"/>
      <c r="E777" s="8">
        <v>24</v>
      </c>
      <c r="G777" s="109"/>
      <c r="H777" s="110"/>
      <c r="I777" s="110"/>
      <c r="J777" s="109"/>
      <c r="K777" s="110"/>
    </row>
    <row r="778" spans="1:16">
      <c r="A778" s="8"/>
      <c r="E778" s="8">
        <v>25</v>
      </c>
      <c r="F778" s="70" t="s">
        <v>6</v>
      </c>
      <c r="G778" s="83"/>
      <c r="H778" s="21"/>
      <c r="I778" s="70"/>
      <c r="J778" s="83"/>
      <c r="K778" s="21"/>
    </row>
    <row r="779" spans="1:16">
      <c r="A779" s="8">
        <v>25</v>
      </c>
      <c r="C779" s="9" t="s">
        <v>215</v>
      </c>
      <c r="E779" s="8"/>
      <c r="G779" s="108">
        <f>SUM(G768:G777)</f>
        <v>0</v>
      </c>
      <c r="H779" s="108">
        <f>SUM(H768:H777)</f>
        <v>0</v>
      </c>
      <c r="I779" s="113"/>
      <c r="J779" s="108">
        <f>SUM(J768:J777)</f>
        <v>0</v>
      </c>
      <c r="K779" s="108">
        <f>SUM(K768:K777)</f>
        <v>0</v>
      </c>
    </row>
    <row r="780" spans="1:16">
      <c r="F780" s="70" t="s">
        <v>6</v>
      </c>
      <c r="G780" s="20"/>
      <c r="H780" s="21"/>
      <c r="I780" s="70"/>
      <c r="J780" s="20"/>
      <c r="K780" s="21"/>
    </row>
    <row r="781" spans="1:16">
      <c r="A781" s="9"/>
      <c r="C781" s="137" t="s">
        <v>49</v>
      </c>
    </row>
    <row r="783" spans="1:16">
      <c r="A783" s="9"/>
      <c r="H783" s="40"/>
      <c r="K783" s="40"/>
    </row>
    <row r="784" spans="1:16">
      <c r="A784" s="16" t="str">
        <f>$A$83</f>
        <v xml:space="preserve">Institution No.:  </v>
      </c>
      <c r="B784" s="36"/>
      <c r="C784" s="36"/>
      <c r="D784" s="36"/>
      <c r="E784" s="37"/>
      <c r="F784" s="36"/>
      <c r="G784" s="38"/>
      <c r="H784" s="39"/>
      <c r="I784" s="36"/>
      <c r="J784" s="38"/>
      <c r="K784" s="15" t="s">
        <v>216</v>
      </c>
    </row>
    <row r="785" spans="1:11">
      <c r="A785" s="254" t="s">
        <v>217</v>
      </c>
      <c r="B785" s="254"/>
      <c r="C785" s="254"/>
      <c r="D785" s="254"/>
      <c r="E785" s="254"/>
      <c r="F785" s="254"/>
      <c r="G785" s="254"/>
      <c r="H785" s="254"/>
      <c r="I785" s="254"/>
      <c r="J785" s="254"/>
      <c r="K785" s="254"/>
    </row>
    <row r="786" spans="1:11">
      <c r="A786" s="16" t="str">
        <f>$A$42</f>
        <v xml:space="preserve">NAME: </v>
      </c>
      <c r="C786" s="137" t="str">
        <f>$D$20</f>
        <v>University of Colorado</v>
      </c>
      <c r="H786" s="88"/>
      <c r="J786" s="14"/>
      <c r="K786" s="18" t="str">
        <f>$K$3</f>
        <v>Date: October 3, 2016</v>
      </c>
    </row>
    <row r="787" spans="1:11">
      <c r="A787" s="19" t="s">
        <v>6</v>
      </c>
      <c r="B787" s="19" t="s">
        <v>6</v>
      </c>
      <c r="C787" s="19" t="s">
        <v>6</v>
      </c>
      <c r="D787" s="19" t="s">
        <v>6</v>
      </c>
      <c r="E787" s="19" t="s">
        <v>6</v>
      </c>
      <c r="F787" s="19" t="s">
        <v>6</v>
      </c>
      <c r="G787" s="20" t="s">
        <v>6</v>
      </c>
      <c r="H787" s="21" t="s">
        <v>6</v>
      </c>
      <c r="I787" s="19" t="s">
        <v>6</v>
      </c>
      <c r="J787" s="20" t="s">
        <v>6</v>
      </c>
      <c r="K787" s="21" t="s">
        <v>6</v>
      </c>
    </row>
    <row r="788" spans="1:11">
      <c r="A788" s="22" t="s">
        <v>7</v>
      </c>
      <c r="E788" s="22" t="s">
        <v>7</v>
      </c>
      <c r="F788" s="23"/>
      <c r="G788" s="24"/>
      <c r="H788" s="25" t="s">
        <v>232</v>
      </c>
      <c r="I788" s="23"/>
      <c r="J788" s="24"/>
      <c r="K788" s="25" t="s">
        <v>257</v>
      </c>
    </row>
    <row r="789" spans="1:11">
      <c r="A789" s="22" t="s">
        <v>9</v>
      </c>
      <c r="C789" s="26" t="s">
        <v>51</v>
      </c>
      <c r="E789" s="22" t="s">
        <v>9</v>
      </c>
      <c r="F789" s="23"/>
      <c r="G789" s="24"/>
      <c r="H789" s="25" t="s">
        <v>12</v>
      </c>
      <c r="I789" s="23"/>
      <c r="J789" s="24"/>
      <c r="K789" s="25" t="s">
        <v>13</v>
      </c>
    </row>
    <row r="790" spans="1:11">
      <c r="A790" s="19" t="s">
        <v>6</v>
      </c>
      <c r="B790" s="19" t="s">
        <v>6</v>
      </c>
      <c r="C790" s="19" t="s">
        <v>6</v>
      </c>
      <c r="D790" s="19" t="s">
        <v>6</v>
      </c>
      <c r="E790" s="19" t="s">
        <v>6</v>
      </c>
      <c r="F790" s="19" t="s">
        <v>6</v>
      </c>
      <c r="G790" s="20" t="s">
        <v>6</v>
      </c>
      <c r="H790" s="21" t="s">
        <v>6</v>
      </c>
      <c r="I790" s="19" t="s">
        <v>6</v>
      </c>
      <c r="J790" s="20" t="s">
        <v>6</v>
      </c>
      <c r="K790" s="21" t="s">
        <v>6</v>
      </c>
    </row>
    <row r="791" spans="1:11">
      <c r="A791" s="73">
        <v>1</v>
      </c>
      <c r="C791" s="137" t="s">
        <v>218</v>
      </c>
      <c r="E791" s="73">
        <v>1</v>
      </c>
      <c r="F791" s="10"/>
      <c r="G791" s="110"/>
      <c r="H791" s="110">
        <v>6705825.2800000003</v>
      </c>
      <c r="I791" s="110"/>
      <c r="J791" s="110"/>
      <c r="K791" s="110">
        <v>6732794</v>
      </c>
    </row>
    <row r="792" spans="1:11">
      <c r="A792" s="73">
        <v>2</v>
      </c>
      <c r="E792" s="73">
        <v>2</v>
      </c>
      <c r="F792" s="10"/>
      <c r="G792" s="110"/>
      <c r="H792" s="110"/>
      <c r="I792" s="110"/>
      <c r="J792" s="110"/>
      <c r="K792" s="110"/>
    </row>
    <row r="793" spans="1:11">
      <c r="A793" s="73">
        <v>3</v>
      </c>
      <c r="C793" s="10"/>
      <c r="E793" s="73">
        <v>3</v>
      </c>
      <c r="F793" s="10"/>
      <c r="G793" s="110"/>
      <c r="H793" s="110"/>
      <c r="I793" s="110"/>
      <c r="J793" s="110"/>
      <c r="K793" s="110"/>
    </row>
    <row r="794" spans="1:11">
      <c r="A794" s="73">
        <v>4</v>
      </c>
      <c r="C794" s="10"/>
      <c r="E794" s="73">
        <v>4</v>
      </c>
      <c r="F794" s="10"/>
      <c r="G794" s="110"/>
      <c r="H794" s="110"/>
      <c r="I794" s="110"/>
      <c r="J794" s="110"/>
      <c r="K794" s="110"/>
    </row>
    <row r="795" spans="1:11">
      <c r="A795" s="73">
        <v>5</v>
      </c>
      <c r="C795" s="9"/>
      <c r="E795" s="73">
        <v>5</v>
      </c>
      <c r="F795" s="10"/>
      <c r="G795" s="110"/>
      <c r="H795" s="110"/>
      <c r="I795" s="110"/>
      <c r="J795" s="110"/>
      <c r="K795" s="110"/>
    </row>
    <row r="796" spans="1:11">
      <c r="A796" s="73">
        <v>6</v>
      </c>
      <c r="C796" s="10"/>
      <c r="E796" s="73">
        <v>6</v>
      </c>
      <c r="F796" s="10"/>
      <c r="G796" s="110"/>
      <c r="H796" s="110"/>
      <c r="I796" s="110"/>
      <c r="J796" s="110"/>
      <c r="K796" s="110"/>
    </row>
    <row r="797" spans="1:11">
      <c r="A797" s="73">
        <v>7</v>
      </c>
      <c r="C797" s="10"/>
      <c r="E797" s="73">
        <v>7</v>
      </c>
      <c r="F797" s="10"/>
      <c r="G797" s="110"/>
      <c r="H797" s="110"/>
      <c r="I797" s="110"/>
      <c r="J797" s="110"/>
      <c r="K797" s="110"/>
    </row>
    <row r="798" spans="1:11">
      <c r="A798" s="73">
        <v>8</v>
      </c>
      <c r="E798" s="73">
        <v>8</v>
      </c>
      <c r="F798" s="10"/>
      <c r="G798" s="110"/>
      <c r="H798" s="110"/>
      <c r="I798" s="110"/>
      <c r="J798" s="110"/>
      <c r="K798" s="110"/>
    </row>
    <row r="799" spans="1:11">
      <c r="A799" s="73">
        <v>9</v>
      </c>
      <c r="E799" s="73">
        <v>9</v>
      </c>
      <c r="F799" s="10"/>
      <c r="G799" s="110"/>
      <c r="H799" s="110"/>
      <c r="I799" s="110"/>
      <c r="J799" s="110"/>
      <c r="K799" s="110"/>
    </row>
    <row r="800" spans="1:11">
      <c r="A800" s="76"/>
      <c r="E800" s="76"/>
      <c r="F800" s="70" t="s">
        <v>6</v>
      </c>
      <c r="G800" s="86" t="s">
        <v>6</v>
      </c>
      <c r="H800" s="86"/>
      <c r="I800" s="86"/>
      <c r="J800" s="86"/>
      <c r="K800" s="86"/>
    </row>
    <row r="801" spans="1:11">
      <c r="A801" s="73">
        <v>10</v>
      </c>
      <c r="C801" s="137" t="s">
        <v>219</v>
      </c>
      <c r="E801" s="73">
        <v>10</v>
      </c>
      <c r="G801" s="107"/>
      <c r="H801" s="110">
        <v>6705825.2800000003</v>
      </c>
      <c r="I801" s="108"/>
      <c r="J801" s="107"/>
      <c r="K801" s="110">
        <v>6732794</v>
      </c>
    </row>
    <row r="802" spans="1:11">
      <c r="A802" s="73"/>
      <c r="E802" s="73"/>
      <c r="F802" s="70" t="s">
        <v>6</v>
      </c>
      <c r="G802" s="86" t="s">
        <v>6</v>
      </c>
      <c r="H802" s="86"/>
      <c r="I802" s="86"/>
      <c r="J802" s="86"/>
      <c r="K802" s="86"/>
    </row>
    <row r="803" spans="1:11">
      <c r="A803" s="73">
        <v>11</v>
      </c>
      <c r="C803" s="10"/>
      <c r="E803" s="73">
        <v>11</v>
      </c>
      <c r="F803" s="10"/>
      <c r="G803" s="110"/>
      <c r="H803" s="110"/>
      <c r="I803" s="110"/>
      <c r="J803" s="110"/>
      <c r="K803" s="110"/>
    </row>
    <row r="804" spans="1:11">
      <c r="A804" s="73">
        <v>12</v>
      </c>
      <c r="C804" s="9" t="s">
        <v>220</v>
      </c>
      <c r="E804" s="73">
        <v>12</v>
      </c>
      <c r="F804" s="10"/>
      <c r="G804" s="110"/>
      <c r="H804" s="110">
        <v>782430.99</v>
      </c>
      <c r="I804" s="110"/>
      <c r="J804" s="110"/>
      <c r="K804" s="110">
        <v>1137096.5899999999</v>
      </c>
    </row>
    <row r="805" spans="1:11">
      <c r="A805" s="73">
        <v>13</v>
      </c>
      <c r="C805" s="10" t="s">
        <v>221</v>
      </c>
      <c r="E805" s="73">
        <v>13</v>
      </c>
      <c r="F805" s="10"/>
      <c r="G805" s="110"/>
      <c r="H805" s="110"/>
      <c r="I805" s="110"/>
      <c r="J805" s="110"/>
      <c r="K805" s="110"/>
    </row>
    <row r="806" spans="1:11">
      <c r="A806" s="73">
        <v>14</v>
      </c>
      <c r="E806" s="73">
        <v>14</v>
      </c>
      <c r="F806" s="10"/>
      <c r="G806" s="110"/>
      <c r="H806" s="110"/>
      <c r="I806" s="110"/>
      <c r="J806" s="110"/>
      <c r="K806" s="110"/>
    </row>
    <row r="807" spans="1:11">
      <c r="A807" s="73">
        <v>15</v>
      </c>
      <c r="E807" s="73">
        <v>15</v>
      </c>
      <c r="F807" s="10"/>
      <c r="G807" s="110"/>
      <c r="H807" s="110"/>
      <c r="I807" s="110"/>
      <c r="J807" s="110"/>
      <c r="K807" s="110"/>
    </row>
    <row r="808" spans="1:11">
      <c r="A808" s="73">
        <v>16</v>
      </c>
      <c r="E808" s="73">
        <v>16</v>
      </c>
      <c r="F808" s="10"/>
      <c r="G808" s="110"/>
      <c r="H808" s="110"/>
      <c r="I808" s="110"/>
      <c r="J808" s="110"/>
      <c r="K808" s="110"/>
    </row>
    <row r="809" spans="1:11">
      <c r="A809" s="73">
        <v>17</v>
      </c>
      <c r="C809" s="74"/>
      <c r="D809" s="75"/>
      <c r="E809" s="73">
        <v>17</v>
      </c>
      <c r="F809" s="10"/>
      <c r="G809" s="110"/>
      <c r="H809" s="110"/>
      <c r="I809" s="110"/>
      <c r="J809" s="110"/>
      <c r="K809" s="110"/>
    </row>
    <row r="810" spans="1:11">
      <c r="A810" s="73">
        <v>18</v>
      </c>
      <c r="C810" s="75"/>
      <c r="D810" s="75"/>
      <c r="E810" s="73">
        <v>18</v>
      </c>
      <c r="F810" s="10"/>
      <c r="G810" s="110"/>
      <c r="H810" s="110"/>
      <c r="I810" s="110"/>
      <c r="J810" s="110"/>
      <c r="K810" s="110"/>
    </row>
    <row r="811" spans="1:11">
      <c r="A811" s="73"/>
      <c r="C811" s="89"/>
      <c r="D811" s="75"/>
      <c r="E811" s="73"/>
      <c r="F811" s="70" t="s">
        <v>6</v>
      </c>
      <c r="G811" s="20" t="s">
        <v>6</v>
      </c>
      <c r="H811" s="21"/>
      <c r="I811" s="70"/>
      <c r="J811" s="20"/>
      <c r="K811" s="21"/>
    </row>
    <row r="812" spans="1:11">
      <c r="A812" s="73">
        <v>19</v>
      </c>
      <c r="C812" s="137" t="s">
        <v>222</v>
      </c>
      <c r="D812" s="75"/>
      <c r="E812" s="73">
        <v>19</v>
      </c>
      <c r="G812" s="108"/>
      <c r="H812" s="108">
        <v>782430.99</v>
      </c>
      <c r="I812" s="110"/>
      <c r="J812" s="110"/>
      <c r="K812" s="108">
        <v>1137096.5899999999</v>
      </c>
    </row>
    <row r="813" spans="1:11">
      <c r="A813" s="73"/>
      <c r="C813" s="89"/>
      <c r="D813" s="75"/>
      <c r="E813" s="73"/>
      <c r="F813" s="70" t="s">
        <v>6</v>
      </c>
      <c r="G813" s="20" t="s">
        <v>6</v>
      </c>
      <c r="H813" s="21"/>
      <c r="I813" s="70"/>
      <c r="J813" s="20"/>
      <c r="K813" s="21"/>
    </row>
    <row r="814" spans="1:11">
      <c r="A814" s="73"/>
      <c r="C814" s="75"/>
      <c r="D814" s="75"/>
      <c r="E814" s="73"/>
      <c r="H814" s="12"/>
    </row>
    <row r="815" spans="1:11">
      <c r="A815" s="73">
        <v>20</v>
      </c>
      <c r="C815" s="9" t="s">
        <v>223</v>
      </c>
      <c r="E815" s="73">
        <v>20</v>
      </c>
      <c r="G815" s="107"/>
      <c r="H815" s="108">
        <v>7488256.2700000005</v>
      </c>
      <c r="I815" s="108"/>
      <c r="J815" s="107"/>
      <c r="K815" s="108">
        <v>7869890.5899999999</v>
      </c>
    </row>
    <row r="816" spans="1:11">
      <c r="C816" s="31" t="s">
        <v>224</v>
      </c>
      <c r="E816" s="35"/>
      <c r="F816" s="70" t="s">
        <v>6</v>
      </c>
      <c r="G816" s="20" t="s">
        <v>6</v>
      </c>
      <c r="H816" s="21"/>
      <c r="I816" s="70"/>
      <c r="J816" s="20"/>
      <c r="K816" s="21"/>
    </row>
    <row r="817" spans="3:11">
      <c r="C817" s="9" t="s">
        <v>38</v>
      </c>
    </row>
    <row r="818" spans="3:11">
      <c r="D818" s="9"/>
      <c r="G818" s="14"/>
      <c r="H818" s="40"/>
      <c r="I818" s="61"/>
      <c r="J818" s="14"/>
      <c r="K818" s="40"/>
    </row>
    <row r="819" spans="3:11">
      <c r="D819" s="9"/>
      <c r="G819" s="14"/>
      <c r="H819" s="40"/>
      <c r="I819" s="61"/>
      <c r="J819" s="14"/>
      <c r="K819" s="40"/>
    </row>
    <row r="820" spans="3:11">
      <c r="D820" s="9"/>
      <c r="G820" s="14"/>
      <c r="H820" s="40"/>
      <c r="I820" s="61"/>
      <c r="J820" s="14"/>
      <c r="K820" s="40"/>
    </row>
    <row r="821" spans="3:11">
      <c r="D821" s="9"/>
      <c r="G821" s="14"/>
      <c r="H821" s="40"/>
      <c r="I821" s="61"/>
      <c r="J821" s="14"/>
      <c r="K821" s="40"/>
    </row>
    <row r="822" spans="3:11">
      <c r="D822" s="9"/>
      <c r="G822" s="14"/>
      <c r="H822" s="40"/>
      <c r="I822" s="61"/>
      <c r="J822" s="14"/>
      <c r="K822" s="40"/>
    </row>
    <row r="823" spans="3:11">
      <c r="D823" s="9"/>
      <c r="G823" s="14"/>
      <c r="H823" s="40"/>
      <c r="I823" s="61"/>
      <c r="J823" s="14"/>
      <c r="K823" s="40"/>
    </row>
    <row r="824" spans="3:11">
      <c r="D824" s="9"/>
      <c r="G824" s="14"/>
      <c r="H824" s="40"/>
      <c r="I824" s="61"/>
      <c r="J824" s="14"/>
      <c r="K824" s="40"/>
    </row>
    <row r="825" spans="3:11">
      <c r="D825" s="9"/>
      <c r="G825" s="14"/>
      <c r="H825" s="40"/>
      <c r="I825" s="61"/>
      <c r="J825" s="14"/>
      <c r="K825" s="40"/>
    </row>
    <row r="826" spans="3:11">
      <c r="D826" s="9"/>
      <c r="G826" s="14"/>
      <c r="H826" s="40"/>
      <c r="I826" s="61"/>
      <c r="J826" s="14"/>
      <c r="K826" s="40"/>
    </row>
    <row r="827" spans="3:11">
      <c r="D827" s="9"/>
      <c r="G827" s="14"/>
      <c r="H827" s="40"/>
      <c r="I827" s="61"/>
      <c r="J827" s="14"/>
      <c r="K827" s="40"/>
    </row>
    <row r="828" spans="3:11">
      <c r="D828" s="9"/>
      <c r="G828" s="14"/>
      <c r="H828" s="40"/>
      <c r="I828" s="61"/>
      <c r="J828" s="14"/>
      <c r="K828" s="40"/>
    </row>
    <row r="829" spans="3:11">
      <c r="D829" s="9"/>
      <c r="G829" s="14"/>
      <c r="H829" s="40"/>
      <c r="I829" s="61"/>
      <c r="J829" s="14"/>
      <c r="K829" s="40"/>
    </row>
    <row r="830" spans="3:11">
      <c r="D830" s="9"/>
      <c r="G830" s="14"/>
      <c r="H830" s="40"/>
      <c r="I830" s="61"/>
      <c r="J830" s="14"/>
      <c r="K830" s="40"/>
    </row>
    <row r="831" spans="3:11">
      <c r="D831" s="9"/>
      <c r="G831" s="14"/>
      <c r="H831" s="40"/>
      <c r="I831" s="61"/>
      <c r="J831" s="14"/>
      <c r="K831" s="40"/>
    </row>
    <row r="832" spans="3:11">
      <c r="D832" s="9"/>
      <c r="G832" s="14"/>
      <c r="H832" s="40"/>
      <c r="I832" s="61"/>
      <c r="J832" s="14"/>
      <c r="K832" s="40"/>
    </row>
    <row r="833" spans="4:11">
      <c r="D833" s="9"/>
      <c r="G833" s="14"/>
      <c r="H833" s="40"/>
      <c r="I833" s="61"/>
      <c r="J833" s="14"/>
      <c r="K833" s="40"/>
    </row>
    <row r="834" spans="4:11">
      <c r="D834" s="9"/>
      <c r="G834" s="14"/>
      <c r="H834" s="40"/>
      <c r="I834" s="61"/>
      <c r="J834" s="14"/>
      <c r="K834" s="40"/>
    </row>
    <row r="835" spans="4:11">
      <c r="D835" s="9"/>
      <c r="G835" s="14"/>
      <c r="H835" s="40"/>
      <c r="I835" s="61"/>
      <c r="J835" s="14"/>
      <c r="K835" s="40"/>
    </row>
    <row r="836" spans="4:11">
      <c r="D836" s="9"/>
      <c r="G836" s="14"/>
      <c r="H836" s="40"/>
      <c r="I836" s="61"/>
      <c r="J836" s="14"/>
      <c r="K836" s="40"/>
    </row>
    <row r="837" spans="4:11">
      <c r="D837" s="9"/>
      <c r="G837" s="14"/>
      <c r="H837" s="40"/>
      <c r="I837" s="61"/>
      <c r="J837" s="14"/>
      <c r="K837" s="40"/>
    </row>
    <row r="838" spans="4:11">
      <c r="D838" s="9"/>
      <c r="G838" s="14"/>
      <c r="H838" s="40"/>
      <c r="I838" s="61"/>
      <c r="J838" s="14"/>
      <c r="K838" s="40"/>
    </row>
    <row r="839" spans="4:11">
      <c r="D839" s="9"/>
      <c r="G839" s="14"/>
      <c r="H839" s="40"/>
      <c r="I839" s="61"/>
      <c r="J839" s="14"/>
      <c r="K839" s="40"/>
    </row>
    <row r="840" spans="4:11">
      <c r="D840" s="9"/>
      <c r="G840" s="14"/>
      <c r="H840" s="40"/>
      <c r="I840" s="61"/>
      <c r="J840" s="14"/>
      <c r="K840" s="40"/>
    </row>
    <row r="841" spans="4:11">
      <c r="D841" s="9"/>
      <c r="G841" s="14"/>
      <c r="H841" s="40"/>
      <c r="I841" s="61"/>
      <c r="J841" s="14"/>
      <c r="K841" s="40"/>
    </row>
    <row r="842" spans="4:11">
      <c r="D842" s="9"/>
      <c r="G842" s="14"/>
      <c r="H842" s="40"/>
      <c r="I842" s="61"/>
      <c r="J842" s="14"/>
      <c r="K842" s="40"/>
    </row>
    <row r="881" spans="4:11">
      <c r="D881" s="23"/>
      <c r="F881" s="35"/>
      <c r="G881" s="14"/>
      <c r="H881" s="40"/>
      <c r="J881" s="14"/>
      <c r="K881" s="40"/>
    </row>
  </sheetData>
  <mergeCells count="28">
    <mergeCell ref="A710:K710"/>
    <mergeCell ref="C744:J744"/>
    <mergeCell ref="A748:K748"/>
    <mergeCell ref="A785:K785"/>
    <mergeCell ref="A488:K488"/>
    <mergeCell ref="A525:K525"/>
    <mergeCell ref="A562:K562"/>
    <mergeCell ref="A599:K599"/>
    <mergeCell ref="A636:K636"/>
    <mergeCell ref="A673:K673"/>
    <mergeCell ref="A449:K449"/>
    <mergeCell ref="C79:J79"/>
    <mergeCell ref="A84:K84"/>
    <mergeCell ref="C121:J121"/>
    <mergeCell ref="A128:K128"/>
    <mergeCell ref="C135:D135"/>
    <mergeCell ref="C139:D139"/>
    <mergeCell ref="A175:K175"/>
    <mergeCell ref="C213:I213"/>
    <mergeCell ref="B227:K227"/>
    <mergeCell ref="C321:J321"/>
    <mergeCell ref="A411:K411"/>
    <mergeCell ref="A41:K41"/>
    <mergeCell ref="A5:K5"/>
    <mergeCell ref="A8:K8"/>
    <mergeCell ref="A9:K9"/>
    <mergeCell ref="A20:C20"/>
    <mergeCell ref="A36:K36"/>
  </mergeCells>
  <printOptions horizontalCentered="1"/>
  <pageMargins left="0.17" right="0.17" top="0.47" bottom="0.53" header="0.5" footer="0.24"/>
  <pageSetup scale="70" fitToHeight="47" orientation="landscape" r:id="rId1"/>
  <headerFooter alignWithMargins="0"/>
  <rowBreaks count="19" manualBreakCount="19">
    <brk id="39" max="11" man="1"/>
    <brk id="82" max="11" man="1"/>
    <brk id="124" max="11" man="1"/>
    <brk id="172" max="11" man="1"/>
    <brk id="224" max="11" man="1"/>
    <brk id="274" max="11" man="1"/>
    <brk id="323" max="11" man="1"/>
    <brk id="355" max="11" man="1"/>
    <brk id="407" max="11" man="1"/>
    <brk id="446" max="11" man="1"/>
    <brk id="485" max="16383" man="1"/>
    <brk id="522" max="11" man="1"/>
    <brk id="559" max="11" man="1"/>
    <brk id="596" max="11" man="1"/>
    <brk id="633" max="11" man="1"/>
    <brk id="670" max="11" man="1"/>
    <brk id="707" max="11" man="1"/>
    <brk id="746" max="11" man="1"/>
    <brk id="7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76" transitionEvaluation="1">
    <tabColor theme="3" tint="0.39997558519241921"/>
  </sheetPr>
  <dimension ref="A2:IT881"/>
  <sheetViews>
    <sheetView showGridLines="0" view="pageBreakPreview" zoomScaleNormal="75" zoomScaleSheetLayoutView="100" workbookViewId="0">
      <selection activeCell="Q122" sqref="Q122"/>
    </sheetView>
  </sheetViews>
  <sheetFormatPr defaultColWidth="9.625" defaultRowHeight="12"/>
  <cols>
    <col min="1" max="1" width="4.625" style="137" customWidth="1"/>
    <col min="2" max="2" width="1.875" style="137" customWidth="1"/>
    <col min="3" max="3" width="30.625" style="137" customWidth="1"/>
    <col min="4" max="4" width="28.625" style="137" customWidth="1"/>
    <col min="5" max="5" width="8.125" style="137" customWidth="1"/>
    <col min="6" max="6" width="7.5" style="137" customWidth="1"/>
    <col min="7" max="7" width="14.875" style="2" customWidth="1"/>
    <col min="8" max="8" width="14.875" style="3" customWidth="1"/>
    <col min="9" max="9" width="6.625" style="137" customWidth="1"/>
    <col min="10" max="10" width="13.25" style="2" customWidth="1"/>
    <col min="11" max="11" width="17" style="3" customWidth="1"/>
    <col min="12" max="12" width="11.75" style="137" customWidth="1"/>
    <col min="13" max="256" width="9.625" style="137"/>
    <col min="257" max="257" width="4.625" style="137" customWidth="1"/>
    <col min="258" max="258" width="1.875" style="137" customWidth="1"/>
    <col min="259" max="259" width="30.625" style="137" customWidth="1"/>
    <col min="260" max="260" width="28.625" style="137" customWidth="1"/>
    <col min="261" max="261" width="8.125" style="137" customWidth="1"/>
    <col min="262" max="262" width="7.5" style="137" customWidth="1"/>
    <col min="263" max="264" width="14.875" style="137" customWidth="1"/>
    <col min="265" max="265" width="6.625" style="137" customWidth="1"/>
    <col min="266" max="266" width="13.25" style="137" customWidth="1"/>
    <col min="267" max="267" width="17" style="137" customWidth="1"/>
    <col min="268" max="512" width="9.625" style="137"/>
    <col min="513" max="513" width="4.625" style="137" customWidth="1"/>
    <col min="514" max="514" width="1.875" style="137" customWidth="1"/>
    <col min="515" max="515" width="30.625" style="137" customWidth="1"/>
    <col min="516" max="516" width="28.625" style="137" customWidth="1"/>
    <col min="517" max="517" width="8.125" style="137" customWidth="1"/>
    <col min="518" max="518" width="7.5" style="137" customWidth="1"/>
    <col min="519" max="520" width="14.875" style="137" customWidth="1"/>
    <col min="521" max="521" width="6.625" style="137" customWidth="1"/>
    <col min="522" max="522" width="13.25" style="137" customWidth="1"/>
    <col min="523" max="523" width="17" style="137" customWidth="1"/>
    <col min="524" max="768" width="9.625" style="137"/>
    <col min="769" max="769" width="4.625" style="137" customWidth="1"/>
    <col min="770" max="770" width="1.875" style="137" customWidth="1"/>
    <col min="771" max="771" width="30.625" style="137" customWidth="1"/>
    <col min="772" max="772" width="28.625" style="137" customWidth="1"/>
    <col min="773" max="773" width="8.125" style="137" customWidth="1"/>
    <col min="774" max="774" width="7.5" style="137" customWidth="1"/>
    <col min="775" max="776" width="14.875" style="137" customWidth="1"/>
    <col min="777" max="777" width="6.625" style="137" customWidth="1"/>
    <col min="778" max="778" width="13.25" style="137" customWidth="1"/>
    <col min="779" max="779" width="17" style="137" customWidth="1"/>
    <col min="780" max="1024" width="9.625" style="137"/>
    <col min="1025" max="1025" width="4.625" style="137" customWidth="1"/>
    <col min="1026" max="1026" width="1.875" style="137" customWidth="1"/>
    <col min="1027" max="1027" width="30.625" style="137" customWidth="1"/>
    <col min="1028" max="1028" width="28.625" style="137" customWidth="1"/>
    <col min="1029" max="1029" width="8.125" style="137" customWidth="1"/>
    <col min="1030" max="1030" width="7.5" style="137" customWidth="1"/>
    <col min="1031" max="1032" width="14.875" style="137" customWidth="1"/>
    <col min="1033" max="1033" width="6.625" style="137" customWidth="1"/>
    <col min="1034" max="1034" width="13.25" style="137" customWidth="1"/>
    <col min="1035" max="1035" width="17" style="137" customWidth="1"/>
    <col min="1036" max="1280" width="9.625" style="137"/>
    <col min="1281" max="1281" width="4.625" style="137" customWidth="1"/>
    <col min="1282" max="1282" width="1.875" style="137" customWidth="1"/>
    <col min="1283" max="1283" width="30.625" style="137" customWidth="1"/>
    <col min="1284" max="1284" width="28.625" style="137" customWidth="1"/>
    <col min="1285" max="1285" width="8.125" style="137" customWidth="1"/>
    <col min="1286" max="1286" width="7.5" style="137" customWidth="1"/>
    <col min="1287" max="1288" width="14.875" style="137" customWidth="1"/>
    <col min="1289" max="1289" width="6.625" style="137" customWidth="1"/>
    <col min="1290" max="1290" width="13.25" style="137" customWidth="1"/>
    <col min="1291" max="1291" width="17" style="137" customWidth="1"/>
    <col min="1292" max="1536" width="9.625" style="137"/>
    <col min="1537" max="1537" width="4.625" style="137" customWidth="1"/>
    <col min="1538" max="1538" width="1.875" style="137" customWidth="1"/>
    <col min="1539" max="1539" width="30.625" style="137" customWidth="1"/>
    <col min="1540" max="1540" width="28.625" style="137" customWidth="1"/>
    <col min="1541" max="1541" width="8.125" style="137" customWidth="1"/>
    <col min="1542" max="1542" width="7.5" style="137" customWidth="1"/>
    <col min="1543" max="1544" width="14.875" style="137" customWidth="1"/>
    <col min="1545" max="1545" width="6.625" style="137" customWidth="1"/>
    <col min="1546" max="1546" width="13.25" style="137" customWidth="1"/>
    <col min="1547" max="1547" width="17" style="137" customWidth="1"/>
    <col min="1548" max="1792" width="9.625" style="137"/>
    <col min="1793" max="1793" width="4.625" style="137" customWidth="1"/>
    <col min="1794" max="1794" width="1.875" style="137" customWidth="1"/>
    <col min="1795" max="1795" width="30.625" style="137" customWidth="1"/>
    <col min="1796" max="1796" width="28.625" style="137" customWidth="1"/>
    <col min="1797" max="1797" width="8.125" style="137" customWidth="1"/>
    <col min="1798" max="1798" width="7.5" style="137" customWidth="1"/>
    <col min="1799" max="1800" width="14.875" style="137" customWidth="1"/>
    <col min="1801" max="1801" width="6.625" style="137" customWidth="1"/>
    <col min="1802" max="1802" width="13.25" style="137" customWidth="1"/>
    <col min="1803" max="1803" width="17" style="137" customWidth="1"/>
    <col min="1804" max="2048" width="9.625" style="137"/>
    <col min="2049" max="2049" width="4.625" style="137" customWidth="1"/>
    <col min="2050" max="2050" width="1.875" style="137" customWidth="1"/>
    <col min="2051" max="2051" width="30.625" style="137" customWidth="1"/>
    <col min="2052" max="2052" width="28.625" style="137" customWidth="1"/>
    <col min="2053" max="2053" width="8.125" style="137" customWidth="1"/>
    <col min="2054" max="2054" width="7.5" style="137" customWidth="1"/>
    <col min="2055" max="2056" width="14.875" style="137" customWidth="1"/>
    <col min="2057" max="2057" width="6.625" style="137" customWidth="1"/>
    <col min="2058" max="2058" width="13.25" style="137" customWidth="1"/>
    <col min="2059" max="2059" width="17" style="137" customWidth="1"/>
    <col min="2060" max="2304" width="9.625" style="137"/>
    <col min="2305" max="2305" width="4.625" style="137" customWidth="1"/>
    <col min="2306" max="2306" width="1.875" style="137" customWidth="1"/>
    <col min="2307" max="2307" width="30.625" style="137" customWidth="1"/>
    <col min="2308" max="2308" width="28.625" style="137" customWidth="1"/>
    <col min="2309" max="2309" width="8.125" style="137" customWidth="1"/>
    <col min="2310" max="2310" width="7.5" style="137" customWidth="1"/>
    <col min="2311" max="2312" width="14.875" style="137" customWidth="1"/>
    <col min="2313" max="2313" width="6.625" style="137" customWidth="1"/>
    <col min="2314" max="2314" width="13.25" style="137" customWidth="1"/>
    <col min="2315" max="2315" width="17" style="137" customWidth="1"/>
    <col min="2316" max="2560" width="9.625" style="137"/>
    <col min="2561" max="2561" width="4.625" style="137" customWidth="1"/>
    <col min="2562" max="2562" width="1.875" style="137" customWidth="1"/>
    <col min="2563" max="2563" width="30.625" style="137" customWidth="1"/>
    <col min="2564" max="2564" width="28.625" style="137" customWidth="1"/>
    <col min="2565" max="2565" width="8.125" style="137" customWidth="1"/>
    <col min="2566" max="2566" width="7.5" style="137" customWidth="1"/>
    <col min="2567" max="2568" width="14.875" style="137" customWidth="1"/>
    <col min="2569" max="2569" width="6.625" style="137" customWidth="1"/>
    <col min="2570" max="2570" width="13.25" style="137" customWidth="1"/>
    <col min="2571" max="2571" width="17" style="137" customWidth="1"/>
    <col min="2572" max="2816" width="9.625" style="137"/>
    <col min="2817" max="2817" width="4.625" style="137" customWidth="1"/>
    <col min="2818" max="2818" width="1.875" style="137" customWidth="1"/>
    <col min="2819" max="2819" width="30.625" style="137" customWidth="1"/>
    <col min="2820" max="2820" width="28.625" style="137" customWidth="1"/>
    <col min="2821" max="2821" width="8.125" style="137" customWidth="1"/>
    <col min="2822" max="2822" width="7.5" style="137" customWidth="1"/>
    <col min="2823" max="2824" width="14.875" style="137" customWidth="1"/>
    <col min="2825" max="2825" width="6.625" style="137" customWidth="1"/>
    <col min="2826" max="2826" width="13.25" style="137" customWidth="1"/>
    <col min="2827" max="2827" width="17" style="137" customWidth="1"/>
    <col min="2828" max="3072" width="9.625" style="137"/>
    <col min="3073" max="3073" width="4.625" style="137" customWidth="1"/>
    <col min="3074" max="3074" width="1.875" style="137" customWidth="1"/>
    <col min="3075" max="3075" width="30.625" style="137" customWidth="1"/>
    <col min="3076" max="3076" width="28.625" style="137" customWidth="1"/>
    <col min="3077" max="3077" width="8.125" style="137" customWidth="1"/>
    <col min="3078" max="3078" width="7.5" style="137" customWidth="1"/>
    <col min="3079" max="3080" width="14.875" style="137" customWidth="1"/>
    <col min="3081" max="3081" width="6.625" style="137" customWidth="1"/>
    <col min="3082" max="3082" width="13.25" style="137" customWidth="1"/>
    <col min="3083" max="3083" width="17" style="137" customWidth="1"/>
    <col min="3084" max="3328" width="9.625" style="137"/>
    <col min="3329" max="3329" width="4.625" style="137" customWidth="1"/>
    <col min="3330" max="3330" width="1.875" style="137" customWidth="1"/>
    <col min="3331" max="3331" width="30.625" style="137" customWidth="1"/>
    <col min="3332" max="3332" width="28.625" style="137" customWidth="1"/>
    <col min="3333" max="3333" width="8.125" style="137" customWidth="1"/>
    <col min="3334" max="3334" width="7.5" style="137" customWidth="1"/>
    <col min="3335" max="3336" width="14.875" style="137" customWidth="1"/>
    <col min="3337" max="3337" width="6.625" style="137" customWidth="1"/>
    <col min="3338" max="3338" width="13.25" style="137" customWidth="1"/>
    <col min="3339" max="3339" width="17" style="137" customWidth="1"/>
    <col min="3340" max="3584" width="9.625" style="137"/>
    <col min="3585" max="3585" width="4.625" style="137" customWidth="1"/>
    <col min="3586" max="3586" width="1.875" style="137" customWidth="1"/>
    <col min="3587" max="3587" width="30.625" style="137" customWidth="1"/>
    <col min="3588" max="3588" width="28.625" style="137" customWidth="1"/>
    <col min="3589" max="3589" width="8.125" style="137" customWidth="1"/>
    <col min="3590" max="3590" width="7.5" style="137" customWidth="1"/>
    <col min="3591" max="3592" width="14.875" style="137" customWidth="1"/>
    <col min="3593" max="3593" width="6.625" style="137" customWidth="1"/>
    <col min="3594" max="3594" width="13.25" style="137" customWidth="1"/>
    <col min="3595" max="3595" width="17" style="137" customWidth="1"/>
    <col min="3596" max="3840" width="9.625" style="137"/>
    <col min="3841" max="3841" width="4.625" style="137" customWidth="1"/>
    <col min="3842" max="3842" width="1.875" style="137" customWidth="1"/>
    <col min="3843" max="3843" width="30.625" style="137" customWidth="1"/>
    <col min="3844" max="3844" width="28.625" style="137" customWidth="1"/>
    <col min="3845" max="3845" width="8.125" style="137" customWidth="1"/>
    <col min="3846" max="3846" width="7.5" style="137" customWidth="1"/>
    <col min="3847" max="3848" width="14.875" style="137" customWidth="1"/>
    <col min="3849" max="3849" width="6.625" style="137" customWidth="1"/>
    <col min="3850" max="3850" width="13.25" style="137" customWidth="1"/>
    <col min="3851" max="3851" width="17" style="137" customWidth="1"/>
    <col min="3852" max="4096" width="9.625" style="137"/>
    <col min="4097" max="4097" width="4.625" style="137" customWidth="1"/>
    <col min="4098" max="4098" width="1.875" style="137" customWidth="1"/>
    <col min="4099" max="4099" width="30.625" style="137" customWidth="1"/>
    <col min="4100" max="4100" width="28.625" style="137" customWidth="1"/>
    <col min="4101" max="4101" width="8.125" style="137" customWidth="1"/>
    <col min="4102" max="4102" width="7.5" style="137" customWidth="1"/>
    <col min="4103" max="4104" width="14.875" style="137" customWidth="1"/>
    <col min="4105" max="4105" width="6.625" style="137" customWidth="1"/>
    <col min="4106" max="4106" width="13.25" style="137" customWidth="1"/>
    <col min="4107" max="4107" width="17" style="137" customWidth="1"/>
    <col min="4108" max="4352" width="9.625" style="137"/>
    <col min="4353" max="4353" width="4.625" style="137" customWidth="1"/>
    <col min="4354" max="4354" width="1.875" style="137" customWidth="1"/>
    <col min="4355" max="4355" width="30.625" style="137" customWidth="1"/>
    <col min="4356" max="4356" width="28.625" style="137" customWidth="1"/>
    <col min="4357" max="4357" width="8.125" style="137" customWidth="1"/>
    <col min="4358" max="4358" width="7.5" style="137" customWidth="1"/>
    <col min="4359" max="4360" width="14.875" style="137" customWidth="1"/>
    <col min="4361" max="4361" width="6.625" style="137" customWidth="1"/>
    <col min="4362" max="4362" width="13.25" style="137" customWidth="1"/>
    <col min="4363" max="4363" width="17" style="137" customWidth="1"/>
    <col min="4364" max="4608" width="9.625" style="137"/>
    <col min="4609" max="4609" width="4.625" style="137" customWidth="1"/>
    <col min="4610" max="4610" width="1.875" style="137" customWidth="1"/>
    <col min="4611" max="4611" width="30.625" style="137" customWidth="1"/>
    <col min="4612" max="4612" width="28.625" style="137" customWidth="1"/>
    <col min="4613" max="4613" width="8.125" style="137" customWidth="1"/>
    <col min="4614" max="4614" width="7.5" style="137" customWidth="1"/>
    <col min="4615" max="4616" width="14.875" style="137" customWidth="1"/>
    <col min="4617" max="4617" width="6.625" style="137" customWidth="1"/>
    <col min="4618" max="4618" width="13.25" style="137" customWidth="1"/>
    <col min="4619" max="4619" width="17" style="137" customWidth="1"/>
    <col min="4620" max="4864" width="9.625" style="137"/>
    <col min="4865" max="4865" width="4.625" style="137" customWidth="1"/>
    <col min="4866" max="4866" width="1.875" style="137" customWidth="1"/>
    <col min="4867" max="4867" width="30.625" style="137" customWidth="1"/>
    <col min="4868" max="4868" width="28.625" style="137" customWidth="1"/>
    <col min="4869" max="4869" width="8.125" style="137" customWidth="1"/>
    <col min="4870" max="4870" width="7.5" style="137" customWidth="1"/>
    <col min="4871" max="4872" width="14.875" style="137" customWidth="1"/>
    <col min="4873" max="4873" width="6.625" style="137" customWidth="1"/>
    <col min="4874" max="4874" width="13.25" style="137" customWidth="1"/>
    <col min="4875" max="4875" width="17" style="137" customWidth="1"/>
    <col min="4876" max="5120" width="9.625" style="137"/>
    <col min="5121" max="5121" width="4.625" style="137" customWidth="1"/>
    <col min="5122" max="5122" width="1.875" style="137" customWidth="1"/>
    <col min="5123" max="5123" width="30.625" style="137" customWidth="1"/>
    <col min="5124" max="5124" width="28.625" style="137" customWidth="1"/>
    <col min="5125" max="5125" width="8.125" style="137" customWidth="1"/>
    <col min="5126" max="5126" width="7.5" style="137" customWidth="1"/>
    <col min="5127" max="5128" width="14.875" style="137" customWidth="1"/>
    <col min="5129" max="5129" width="6.625" style="137" customWidth="1"/>
    <col min="5130" max="5130" width="13.25" style="137" customWidth="1"/>
    <col min="5131" max="5131" width="17" style="137" customWidth="1"/>
    <col min="5132" max="5376" width="9.625" style="137"/>
    <col min="5377" max="5377" width="4.625" style="137" customWidth="1"/>
    <col min="5378" max="5378" width="1.875" style="137" customWidth="1"/>
    <col min="5379" max="5379" width="30.625" style="137" customWidth="1"/>
    <col min="5380" max="5380" width="28.625" style="137" customWidth="1"/>
    <col min="5381" max="5381" width="8.125" style="137" customWidth="1"/>
    <col min="5382" max="5382" width="7.5" style="137" customWidth="1"/>
    <col min="5383" max="5384" width="14.875" style="137" customWidth="1"/>
    <col min="5385" max="5385" width="6.625" style="137" customWidth="1"/>
    <col min="5386" max="5386" width="13.25" style="137" customWidth="1"/>
    <col min="5387" max="5387" width="17" style="137" customWidth="1"/>
    <col min="5388" max="5632" width="9.625" style="137"/>
    <col min="5633" max="5633" width="4.625" style="137" customWidth="1"/>
    <col min="5634" max="5634" width="1.875" style="137" customWidth="1"/>
    <col min="5635" max="5635" width="30.625" style="137" customWidth="1"/>
    <col min="5636" max="5636" width="28.625" style="137" customWidth="1"/>
    <col min="5637" max="5637" width="8.125" style="137" customWidth="1"/>
    <col min="5638" max="5638" width="7.5" style="137" customWidth="1"/>
    <col min="5639" max="5640" width="14.875" style="137" customWidth="1"/>
    <col min="5641" max="5641" width="6.625" style="137" customWidth="1"/>
    <col min="5642" max="5642" width="13.25" style="137" customWidth="1"/>
    <col min="5643" max="5643" width="17" style="137" customWidth="1"/>
    <col min="5644" max="5888" width="9.625" style="137"/>
    <col min="5889" max="5889" width="4.625" style="137" customWidth="1"/>
    <col min="5890" max="5890" width="1.875" style="137" customWidth="1"/>
    <col min="5891" max="5891" width="30.625" style="137" customWidth="1"/>
    <col min="5892" max="5892" width="28.625" style="137" customWidth="1"/>
    <col min="5893" max="5893" width="8.125" style="137" customWidth="1"/>
    <col min="5894" max="5894" width="7.5" style="137" customWidth="1"/>
    <col min="5895" max="5896" width="14.875" style="137" customWidth="1"/>
    <col min="5897" max="5897" width="6.625" style="137" customWidth="1"/>
    <col min="5898" max="5898" width="13.25" style="137" customWidth="1"/>
    <col min="5899" max="5899" width="17" style="137" customWidth="1"/>
    <col min="5900" max="6144" width="9.625" style="137"/>
    <col min="6145" max="6145" width="4.625" style="137" customWidth="1"/>
    <col min="6146" max="6146" width="1.875" style="137" customWidth="1"/>
    <col min="6147" max="6147" width="30.625" style="137" customWidth="1"/>
    <col min="6148" max="6148" width="28.625" style="137" customWidth="1"/>
    <col min="6149" max="6149" width="8.125" style="137" customWidth="1"/>
    <col min="6150" max="6150" width="7.5" style="137" customWidth="1"/>
    <col min="6151" max="6152" width="14.875" style="137" customWidth="1"/>
    <col min="6153" max="6153" width="6.625" style="137" customWidth="1"/>
    <col min="6154" max="6154" width="13.25" style="137" customWidth="1"/>
    <col min="6155" max="6155" width="17" style="137" customWidth="1"/>
    <col min="6156" max="6400" width="9.625" style="137"/>
    <col min="6401" max="6401" width="4.625" style="137" customWidth="1"/>
    <col min="6402" max="6402" width="1.875" style="137" customWidth="1"/>
    <col min="6403" max="6403" width="30.625" style="137" customWidth="1"/>
    <col min="6404" max="6404" width="28.625" style="137" customWidth="1"/>
    <col min="6405" max="6405" width="8.125" style="137" customWidth="1"/>
    <col min="6406" max="6406" width="7.5" style="137" customWidth="1"/>
    <col min="6407" max="6408" width="14.875" style="137" customWidth="1"/>
    <col min="6409" max="6409" width="6.625" style="137" customWidth="1"/>
    <col min="6410" max="6410" width="13.25" style="137" customWidth="1"/>
    <col min="6411" max="6411" width="17" style="137" customWidth="1"/>
    <col min="6412" max="6656" width="9.625" style="137"/>
    <col min="6657" max="6657" width="4.625" style="137" customWidth="1"/>
    <col min="6658" max="6658" width="1.875" style="137" customWidth="1"/>
    <col min="6659" max="6659" width="30.625" style="137" customWidth="1"/>
    <col min="6660" max="6660" width="28.625" style="137" customWidth="1"/>
    <col min="6661" max="6661" width="8.125" style="137" customWidth="1"/>
    <col min="6662" max="6662" width="7.5" style="137" customWidth="1"/>
    <col min="6663" max="6664" width="14.875" style="137" customWidth="1"/>
    <col min="6665" max="6665" width="6.625" style="137" customWidth="1"/>
    <col min="6666" max="6666" width="13.25" style="137" customWidth="1"/>
    <col min="6667" max="6667" width="17" style="137" customWidth="1"/>
    <col min="6668" max="6912" width="9.625" style="137"/>
    <col min="6913" max="6913" width="4.625" style="137" customWidth="1"/>
    <col min="6914" max="6914" width="1.875" style="137" customWidth="1"/>
    <col min="6915" max="6915" width="30.625" style="137" customWidth="1"/>
    <col min="6916" max="6916" width="28.625" style="137" customWidth="1"/>
    <col min="6917" max="6917" width="8.125" style="137" customWidth="1"/>
    <col min="6918" max="6918" width="7.5" style="137" customWidth="1"/>
    <col min="6919" max="6920" width="14.875" style="137" customWidth="1"/>
    <col min="6921" max="6921" width="6.625" style="137" customWidth="1"/>
    <col min="6922" max="6922" width="13.25" style="137" customWidth="1"/>
    <col min="6923" max="6923" width="17" style="137" customWidth="1"/>
    <col min="6924" max="7168" width="9.625" style="137"/>
    <col min="7169" max="7169" width="4.625" style="137" customWidth="1"/>
    <col min="7170" max="7170" width="1.875" style="137" customWidth="1"/>
    <col min="7171" max="7171" width="30.625" style="137" customWidth="1"/>
    <col min="7172" max="7172" width="28.625" style="137" customWidth="1"/>
    <col min="7173" max="7173" width="8.125" style="137" customWidth="1"/>
    <col min="7174" max="7174" width="7.5" style="137" customWidth="1"/>
    <col min="7175" max="7176" width="14.875" style="137" customWidth="1"/>
    <col min="7177" max="7177" width="6.625" style="137" customWidth="1"/>
    <col min="7178" max="7178" width="13.25" style="137" customWidth="1"/>
    <col min="7179" max="7179" width="17" style="137" customWidth="1"/>
    <col min="7180" max="7424" width="9.625" style="137"/>
    <col min="7425" max="7425" width="4.625" style="137" customWidth="1"/>
    <col min="7426" max="7426" width="1.875" style="137" customWidth="1"/>
    <col min="7427" max="7427" width="30.625" style="137" customWidth="1"/>
    <col min="7428" max="7428" width="28.625" style="137" customWidth="1"/>
    <col min="7429" max="7429" width="8.125" style="137" customWidth="1"/>
    <col min="7430" max="7430" width="7.5" style="137" customWidth="1"/>
    <col min="7431" max="7432" width="14.875" style="137" customWidth="1"/>
    <col min="7433" max="7433" width="6.625" style="137" customWidth="1"/>
    <col min="7434" max="7434" width="13.25" style="137" customWidth="1"/>
    <col min="7435" max="7435" width="17" style="137" customWidth="1"/>
    <col min="7436" max="7680" width="9.625" style="137"/>
    <col min="7681" max="7681" width="4.625" style="137" customWidth="1"/>
    <col min="7682" max="7682" width="1.875" style="137" customWidth="1"/>
    <col min="7683" max="7683" width="30.625" style="137" customWidth="1"/>
    <col min="7684" max="7684" width="28.625" style="137" customWidth="1"/>
    <col min="7685" max="7685" width="8.125" style="137" customWidth="1"/>
    <col min="7686" max="7686" width="7.5" style="137" customWidth="1"/>
    <col min="7687" max="7688" width="14.875" style="137" customWidth="1"/>
    <col min="7689" max="7689" width="6.625" style="137" customWidth="1"/>
    <col min="7690" max="7690" width="13.25" style="137" customWidth="1"/>
    <col min="7691" max="7691" width="17" style="137" customWidth="1"/>
    <col min="7692" max="7936" width="9.625" style="137"/>
    <col min="7937" max="7937" width="4.625" style="137" customWidth="1"/>
    <col min="7938" max="7938" width="1.875" style="137" customWidth="1"/>
    <col min="7939" max="7939" width="30.625" style="137" customWidth="1"/>
    <col min="7940" max="7940" width="28.625" style="137" customWidth="1"/>
    <col min="7941" max="7941" width="8.125" style="137" customWidth="1"/>
    <col min="7942" max="7942" width="7.5" style="137" customWidth="1"/>
    <col min="7943" max="7944" width="14.875" style="137" customWidth="1"/>
    <col min="7945" max="7945" width="6.625" style="137" customWidth="1"/>
    <col min="7946" max="7946" width="13.25" style="137" customWidth="1"/>
    <col min="7947" max="7947" width="17" style="137" customWidth="1"/>
    <col min="7948" max="8192" width="9.625" style="137"/>
    <col min="8193" max="8193" width="4.625" style="137" customWidth="1"/>
    <col min="8194" max="8194" width="1.875" style="137" customWidth="1"/>
    <col min="8195" max="8195" width="30.625" style="137" customWidth="1"/>
    <col min="8196" max="8196" width="28.625" style="137" customWidth="1"/>
    <col min="8197" max="8197" width="8.125" style="137" customWidth="1"/>
    <col min="8198" max="8198" width="7.5" style="137" customWidth="1"/>
    <col min="8199" max="8200" width="14.875" style="137" customWidth="1"/>
    <col min="8201" max="8201" width="6.625" style="137" customWidth="1"/>
    <col min="8202" max="8202" width="13.25" style="137" customWidth="1"/>
    <col min="8203" max="8203" width="17" style="137" customWidth="1"/>
    <col min="8204" max="8448" width="9.625" style="137"/>
    <col min="8449" max="8449" width="4.625" style="137" customWidth="1"/>
    <col min="8450" max="8450" width="1.875" style="137" customWidth="1"/>
    <col min="8451" max="8451" width="30.625" style="137" customWidth="1"/>
    <col min="8452" max="8452" width="28.625" style="137" customWidth="1"/>
    <col min="8453" max="8453" width="8.125" style="137" customWidth="1"/>
    <col min="8454" max="8454" width="7.5" style="137" customWidth="1"/>
    <col min="8455" max="8456" width="14.875" style="137" customWidth="1"/>
    <col min="8457" max="8457" width="6.625" style="137" customWidth="1"/>
    <col min="8458" max="8458" width="13.25" style="137" customWidth="1"/>
    <col min="8459" max="8459" width="17" style="137" customWidth="1"/>
    <col min="8460" max="8704" width="9.625" style="137"/>
    <col min="8705" max="8705" width="4.625" style="137" customWidth="1"/>
    <col min="8706" max="8706" width="1.875" style="137" customWidth="1"/>
    <col min="8707" max="8707" width="30.625" style="137" customWidth="1"/>
    <col min="8708" max="8708" width="28.625" style="137" customWidth="1"/>
    <col min="8709" max="8709" width="8.125" style="137" customWidth="1"/>
    <col min="8710" max="8710" width="7.5" style="137" customWidth="1"/>
    <col min="8711" max="8712" width="14.875" style="137" customWidth="1"/>
    <col min="8713" max="8713" width="6.625" style="137" customWidth="1"/>
    <col min="8714" max="8714" width="13.25" style="137" customWidth="1"/>
    <col min="8715" max="8715" width="17" style="137" customWidth="1"/>
    <col min="8716" max="8960" width="9.625" style="137"/>
    <col min="8961" max="8961" width="4.625" style="137" customWidth="1"/>
    <col min="8962" max="8962" width="1.875" style="137" customWidth="1"/>
    <col min="8963" max="8963" width="30.625" style="137" customWidth="1"/>
    <col min="8964" max="8964" width="28.625" style="137" customWidth="1"/>
    <col min="8965" max="8965" width="8.125" style="137" customWidth="1"/>
    <col min="8966" max="8966" width="7.5" style="137" customWidth="1"/>
    <col min="8967" max="8968" width="14.875" style="137" customWidth="1"/>
    <col min="8969" max="8969" width="6.625" style="137" customWidth="1"/>
    <col min="8970" max="8970" width="13.25" style="137" customWidth="1"/>
    <col min="8971" max="8971" width="17" style="137" customWidth="1"/>
    <col min="8972" max="9216" width="9.625" style="137"/>
    <col min="9217" max="9217" width="4.625" style="137" customWidth="1"/>
    <col min="9218" max="9218" width="1.875" style="137" customWidth="1"/>
    <col min="9219" max="9219" width="30.625" style="137" customWidth="1"/>
    <col min="9220" max="9220" width="28.625" style="137" customWidth="1"/>
    <col min="9221" max="9221" width="8.125" style="137" customWidth="1"/>
    <col min="9222" max="9222" width="7.5" style="137" customWidth="1"/>
    <col min="9223" max="9224" width="14.875" style="137" customWidth="1"/>
    <col min="9225" max="9225" width="6.625" style="137" customWidth="1"/>
    <col min="9226" max="9226" width="13.25" style="137" customWidth="1"/>
    <col min="9227" max="9227" width="17" style="137" customWidth="1"/>
    <col min="9228" max="9472" width="9.625" style="137"/>
    <col min="9473" max="9473" width="4.625" style="137" customWidth="1"/>
    <col min="9474" max="9474" width="1.875" style="137" customWidth="1"/>
    <col min="9475" max="9475" width="30.625" style="137" customWidth="1"/>
    <col min="9476" max="9476" width="28.625" style="137" customWidth="1"/>
    <col min="9477" max="9477" width="8.125" style="137" customWidth="1"/>
    <col min="9478" max="9478" width="7.5" style="137" customWidth="1"/>
    <col min="9479" max="9480" width="14.875" style="137" customWidth="1"/>
    <col min="9481" max="9481" width="6.625" style="137" customWidth="1"/>
    <col min="9482" max="9482" width="13.25" style="137" customWidth="1"/>
    <col min="9483" max="9483" width="17" style="137" customWidth="1"/>
    <col min="9484" max="9728" width="9.625" style="137"/>
    <col min="9729" max="9729" width="4.625" style="137" customWidth="1"/>
    <col min="9730" max="9730" width="1.875" style="137" customWidth="1"/>
    <col min="9731" max="9731" width="30.625" style="137" customWidth="1"/>
    <col min="9732" max="9732" width="28.625" style="137" customWidth="1"/>
    <col min="9733" max="9733" width="8.125" style="137" customWidth="1"/>
    <col min="9734" max="9734" width="7.5" style="137" customWidth="1"/>
    <col min="9735" max="9736" width="14.875" style="137" customWidth="1"/>
    <col min="9737" max="9737" width="6.625" style="137" customWidth="1"/>
    <col min="9738" max="9738" width="13.25" style="137" customWidth="1"/>
    <col min="9739" max="9739" width="17" style="137" customWidth="1"/>
    <col min="9740" max="9984" width="9.625" style="137"/>
    <col min="9985" max="9985" width="4.625" style="137" customWidth="1"/>
    <col min="9986" max="9986" width="1.875" style="137" customWidth="1"/>
    <col min="9987" max="9987" width="30.625" style="137" customWidth="1"/>
    <col min="9988" max="9988" width="28.625" style="137" customWidth="1"/>
    <col min="9989" max="9989" width="8.125" style="137" customWidth="1"/>
    <col min="9990" max="9990" width="7.5" style="137" customWidth="1"/>
    <col min="9991" max="9992" width="14.875" style="137" customWidth="1"/>
    <col min="9993" max="9993" width="6.625" style="137" customWidth="1"/>
    <col min="9994" max="9994" width="13.25" style="137" customWidth="1"/>
    <col min="9995" max="9995" width="17" style="137" customWidth="1"/>
    <col min="9996" max="10240" width="9.625" style="137"/>
    <col min="10241" max="10241" width="4.625" style="137" customWidth="1"/>
    <col min="10242" max="10242" width="1.875" style="137" customWidth="1"/>
    <col min="10243" max="10243" width="30.625" style="137" customWidth="1"/>
    <col min="10244" max="10244" width="28.625" style="137" customWidth="1"/>
    <col min="10245" max="10245" width="8.125" style="137" customWidth="1"/>
    <col min="10246" max="10246" width="7.5" style="137" customWidth="1"/>
    <col min="10247" max="10248" width="14.875" style="137" customWidth="1"/>
    <col min="10249" max="10249" width="6.625" style="137" customWidth="1"/>
    <col min="10250" max="10250" width="13.25" style="137" customWidth="1"/>
    <col min="10251" max="10251" width="17" style="137" customWidth="1"/>
    <col min="10252" max="10496" width="9.625" style="137"/>
    <col min="10497" max="10497" width="4.625" style="137" customWidth="1"/>
    <col min="10498" max="10498" width="1.875" style="137" customWidth="1"/>
    <col min="10499" max="10499" width="30.625" style="137" customWidth="1"/>
    <col min="10500" max="10500" width="28.625" style="137" customWidth="1"/>
    <col min="10501" max="10501" width="8.125" style="137" customWidth="1"/>
    <col min="10502" max="10502" width="7.5" style="137" customWidth="1"/>
    <col min="10503" max="10504" width="14.875" style="137" customWidth="1"/>
    <col min="10505" max="10505" width="6.625" style="137" customWidth="1"/>
    <col min="10506" max="10506" width="13.25" style="137" customWidth="1"/>
    <col min="10507" max="10507" width="17" style="137" customWidth="1"/>
    <col min="10508" max="10752" width="9.625" style="137"/>
    <col min="10753" max="10753" width="4.625" style="137" customWidth="1"/>
    <col min="10754" max="10754" width="1.875" style="137" customWidth="1"/>
    <col min="10755" max="10755" width="30.625" style="137" customWidth="1"/>
    <col min="10756" max="10756" width="28.625" style="137" customWidth="1"/>
    <col min="10757" max="10757" width="8.125" style="137" customWidth="1"/>
    <col min="10758" max="10758" width="7.5" style="137" customWidth="1"/>
    <col min="10759" max="10760" width="14.875" style="137" customWidth="1"/>
    <col min="10761" max="10761" width="6.625" style="137" customWidth="1"/>
    <col min="10762" max="10762" width="13.25" style="137" customWidth="1"/>
    <col min="10763" max="10763" width="17" style="137" customWidth="1"/>
    <col min="10764" max="11008" width="9.625" style="137"/>
    <col min="11009" max="11009" width="4.625" style="137" customWidth="1"/>
    <col min="11010" max="11010" width="1.875" style="137" customWidth="1"/>
    <col min="11011" max="11011" width="30.625" style="137" customWidth="1"/>
    <col min="11012" max="11012" width="28.625" style="137" customWidth="1"/>
    <col min="11013" max="11013" width="8.125" style="137" customWidth="1"/>
    <col min="11014" max="11014" width="7.5" style="137" customWidth="1"/>
    <col min="11015" max="11016" width="14.875" style="137" customWidth="1"/>
    <col min="11017" max="11017" width="6.625" style="137" customWidth="1"/>
    <col min="11018" max="11018" width="13.25" style="137" customWidth="1"/>
    <col min="11019" max="11019" width="17" style="137" customWidth="1"/>
    <col min="11020" max="11264" width="9.625" style="137"/>
    <col min="11265" max="11265" width="4.625" style="137" customWidth="1"/>
    <col min="11266" max="11266" width="1.875" style="137" customWidth="1"/>
    <col min="11267" max="11267" width="30.625" style="137" customWidth="1"/>
    <col min="11268" max="11268" width="28.625" style="137" customWidth="1"/>
    <col min="11269" max="11269" width="8.125" style="137" customWidth="1"/>
    <col min="11270" max="11270" width="7.5" style="137" customWidth="1"/>
    <col min="11271" max="11272" width="14.875" style="137" customWidth="1"/>
    <col min="11273" max="11273" width="6.625" style="137" customWidth="1"/>
    <col min="11274" max="11274" width="13.25" style="137" customWidth="1"/>
    <col min="11275" max="11275" width="17" style="137" customWidth="1"/>
    <col min="11276" max="11520" width="9.625" style="137"/>
    <col min="11521" max="11521" width="4.625" style="137" customWidth="1"/>
    <col min="11522" max="11522" width="1.875" style="137" customWidth="1"/>
    <col min="11523" max="11523" width="30.625" style="137" customWidth="1"/>
    <col min="11524" max="11524" width="28.625" style="137" customWidth="1"/>
    <col min="11525" max="11525" width="8.125" style="137" customWidth="1"/>
    <col min="11526" max="11526" width="7.5" style="137" customWidth="1"/>
    <col min="11527" max="11528" width="14.875" style="137" customWidth="1"/>
    <col min="11529" max="11529" width="6.625" style="137" customWidth="1"/>
    <col min="11530" max="11530" width="13.25" style="137" customWidth="1"/>
    <col min="11531" max="11531" width="17" style="137" customWidth="1"/>
    <col min="11532" max="11776" width="9.625" style="137"/>
    <col min="11777" max="11777" width="4.625" style="137" customWidth="1"/>
    <col min="11778" max="11778" width="1.875" style="137" customWidth="1"/>
    <col min="11779" max="11779" width="30.625" style="137" customWidth="1"/>
    <col min="11780" max="11780" width="28.625" style="137" customWidth="1"/>
    <col min="11781" max="11781" width="8.125" style="137" customWidth="1"/>
    <col min="11782" max="11782" width="7.5" style="137" customWidth="1"/>
    <col min="11783" max="11784" width="14.875" style="137" customWidth="1"/>
    <col min="11785" max="11785" width="6.625" style="137" customWidth="1"/>
    <col min="11786" max="11786" width="13.25" style="137" customWidth="1"/>
    <col min="11787" max="11787" width="17" style="137" customWidth="1"/>
    <col min="11788" max="12032" width="9.625" style="137"/>
    <col min="12033" max="12033" width="4.625" style="137" customWidth="1"/>
    <col min="12034" max="12034" width="1.875" style="137" customWidth="1"/>
    <col min="12035" max="12035" width="30.625" style="137" customWidth="1"/>
    <col min="12036" max="12036" width="28.625" style="137" customWidth="1"/>
    <col min="12037" max="12037" width="8.125" style="137" customWidth="1"/>
    <col min="12038" max="12038" width="7.5" style="137" customWidth="1"/>
    <col min="12039" max="12040" width="14.875" style="137" customWidth="1"/>
    <col min="12041" max="12041" width="6.625" style="137" customWidth="1"/>
    <col min="12042" max="12042" width="13.25" style="137" customWidth="1"/>
    <col min="12043" max="12043" width="17" style="137" customWidth="1"/>
    <col min="12044" max="12288" width="9.625" style="137"/>
    <col min="12289" max="12289" width="4.625" style="137" customWidth="1"/>
    <col min="12290" max="12290" width="1.875" style="137" customWidth="1"/>
    <col min="12291" max="12291" width="30.625" style="137" customWidth="1"/>
    <col min="12292" max="12292" width="28.625" style="137" customWidth="1"/>
    <col min="12293" max="12293" width="8.125" style="137" customWidth="1"/>
    <col min="12294" max="12294" width="7.5" style="137" customWidth="1"/>
    <col min="12295" max="12296" width="14.875" style="137" customWidth="1"/>
    <col min="12297" max="12297" width="6.625" style="137" customWidth="1"/>
    <col min="12298" max="12298" width="13.25" style="137" customWidth="1"/>
    <col min="12299" max="12299" width="17" style="137" customWidth="1"/>
    <col min="12300" max="12544" width="9.625" style="137"/>
    <col min="12545" max="12545" width="4.625" style="137" customWidth="1"/>
    <col min="12546" max="12546" width="1.875" style="137" customWidth="1"/>
    <col min="12547" max="12547" width="30.625" style="137" customWidth="1"/>
    <col min="12548" max="12548" width="28.625" style="137" customWidth="1"/>
    <col min="12549" max="12549" width="8.125" style="137" customWidth="1"/>
    <col min="12550" max="12550" width="7.5" style="137" customWidth="1"/>
    <col min="12551" max="12552" width="14.875" style="137" customWidth="1"/>
    <col min="12553" max="12553" width="6.625" style="137" customWidth="1"/>
    <col min="12554" max="12554" width="13.25" style="137" customWidth="1"/>
    <col min="12555" max="12555" width="17" style="137" customWidth="1"/>
    <col min="12556" max="12800" width="9.625" style="137"/>
    <col min="12801" max="12801" width="4.625" style="137" customWidth="1"/>
    <col min="12802" max="12802" width="1.875" style="137" customWidth="1"/>
    <col min="12803" max="12803" width="30.625" style="137" customWidth="1"/>
    <col min="12804" max="12804" width="28.625" style="137" customWidth="1"/>
    <col min="12805" max="12805" width="8.125" style="137" customWidth="1"/>
    <col min="12806" max="12806" width="7.5" style="137" customWidth="1"/>
    <col min="12807" max="12808" width="14.875" style="137" customWidth="1"/>
    <col min="12809" max="12809" width="6.625" style="137" customWidth="1"/>
    <col min="12810" max="12810" width="13.25" style="137" customWidth="1"/>
    <col min="12811" max="12811" width="17" style="137" customWidth="1"/>
    <col min="12812" max="13056" width="9.625" style="137"/>
    <col min="13057" max="13057" width="4.625" style="137" customWidth="1"/>
    <col min="13058" max="13058" width="1.875" style="137" customWidth="1"/>
    <col min="13059" max="13059" width="30.625" style="137" customWidth="1"/>
    <col min="13060" max="13060" width="28.625" style="137" customWidth="1"/>
    <col min="13061" max="13061" width="8.125" style="137" customWidth="1"/>
    <col min="13062" max="13062" width="7.5" style="137" customWidth="1"/>
    <col min="13063" max="13064" width="14.875" style="137" customWidth="1"/>
    <col min="13065" max="13065" width="6.625" style="137" customWidth="1"/>
    <col min="13066" max="13066" width="13.25" style="137" customWidth="1"/>
    <col min="13067" max="13067" width="17" style="137" customWidth="1"/>
    <col min="13068" max="13312" width="9.625" style="137"/>
    <col min="13313" max="13313" width="4.625" style="137" customWidth="1"/>
    <col min="13314" max="13314" width="1.875" style="137" customWidth="1"/>
    <col min="13315" max="13315" width="30.625" style="137" customWidth="1"/>
    <col min="13316" max="13316" width="28.625" style="137" customWidth="1"/>
    <col min="13317" max="13317" width="8.125" style="137" customWidth="1"/>
    <col min="13318" max="13318" width="7.5" style="137" customWidth="1"/>
    <col min="13319" max="13320" width="14.875" style="137" customWidth="1"/>
    <col min="13321" max="13321" width="6.625" style="137" customWidth="1"/>
    <col min="13322" max="13322" width="13.25" style="137" customWidth="1"/>
    <col min="13323" max="13323" width="17" style="137" customWidth="1"/>
    <col min="13324" max="13568" width="9.625" style="137"/>
    <col min="13569" max="13569" width="4.625" style="137" customWidth="1"/>
    <col min="13570" max="13570" width="1.875" style="137" customWidth="1"/>
    <col min="13571" max="13571" width="30.625" style="137" customWidth="1"/>
    <col min="13572" max="13572" width="28.625" style="137" customWidth="1"/>
    <col min="13573" max="13573" width="8.125" style="137" customWidth="1"/>
    <col min="13574" max="13574" width="7.5" style="137" customWidth="1"/>
    <col min="13575" max="13576" width="14.875" style="137" customWidth="1"/>
    <col min="13577" max="13577" width="6.625" style="137" customWidth="1"/>
    <col min="13578" max="13578" width="13.25" style="137" customWidth="1"/>
    <col min="13579" max="13579" width="17" style="137" customWidth="1"/>
    <col min="13580" max="13824" width="9.625" style="137"/>
    <col min="13825" max="13825" width="4.625" style="137" customWidth="1"/>
    <col min="13826" max="13826" width="1.875" style="137" customWidth="1"/>
    <col min="13827" max="13827" width="30.625" style="137" customWidth="1"/>
    <col min="13828" max="13828" width="28.625" style="137" customWidth="1"/>
    <col min="13829" max="13829" width="8.125" style="137" customWidth="1"/>
    <col min="13830" max="13830" width="7.5" style="137" customWidth="1"/>
    <col min="13831" max="13832" width="14.875" style="137" customWidth="1"/>
    <col min="13833" max="13833" width="6.625" style="137" customWidth="1"/>
    <col min="13834" max="13834" width="13.25" style="137" customWidth="1"/>
    <col min="13835" max="13835" width="17" style="137" customWidth="1"/>
    <col min="13836" max="14080" width="9.625" style="137"/>
    <col min="14081" max="14081" width="4.625" style="137" customWidth="1"/>
    <col min="14082" max="14082" width="1.875" style="137" customWidth="1"/>
    <col min="14083" max="14083" width="30.625" style="137" customWidth="1"/>
    <col min="14084" max="14084" width="28.625" style="137" customWidth="1"/>
    <col min="14085" max="14085" width="8.125" style="137" customWidth="1"/>
    <col min="14086" max="14086" width="7.5" style="137" customWidth="1"/>
    <col min="14087" max="14088" width="14.875" style="137" customWidth="1"/>
    <col min="14089" max="14089" width="6.625" style="137" customWidth="1"/>
    <col min="14090" max="14090" width="13.25" style="137" customWidth="1"/>
    <col min="14091" max="14091" width="17" style="137" customWidth="1"/>
    <col min="14092" max="14336" width="9.625" style="137"/>
    <col min="14337" max="14337" width="4.625" style="137" customWidth="1"/>
    <col min="14338" max="14338" width="1.875" style="137" customWidth="1"/>
    <col min="14339" max="14339" width="30.625" style="137" customWidth="1"/>
    <col min="14340" max="14340" width="28.625" style="137" customWidth="1"/>
    <col min="14341" max="14341" width="8.125" style="137" customWidth="1"/>
    <col min="14342" max="14342" width="7.5" style="137" customWidth="1"/>
    <col min="14343" max="14344" width="14.875" style="137" customWidth="1"/>
    <col min="14345" max="14345" width="6.625" style="137" customWidth="1"/>
    <col min="14346" max="14346" width="13.25" style="137" customWidth="1"/>
    <col min="14347" max="14347" width="17" style="137" customWidth="1"/>
    <col min="14348" max="14592" width="9.625" style="137"/>
    <col min="14593" max="14593" width="4.625" style="137" customWidth="1"/>
    <col min="14594" max="14594" width="1.875" style="137" customWidth="1"/>
    <col min="14595" max="14595" width="30.625" style="137" customWidth="1"/>
    <col min="14596" max="14596" width="28.625" style="137" customWidth="1"/>
    <col min="14597" max="14597" width="8.125" style="137" customWidth="1"/>
    <col min="14598" max="14598" width="7.5" style="137" customWidth="1"/>
    <col min="14599" max="14600" width="14.875" style="137" customWidth="1"/>
    <col min="14601" max="14601" width="6.625" style="137" customWidth="1"/>
    <col min="14602" max="14602" width="13.25" style="137" customWidth="1"/>
    <col min="14603" max="14603" width="17" style="137" customWidth="1"/>
    <col min="14604" max="14848" width="9.625" style="137"/>
    <col min="14849" max="14849" width="4.625" style="137" customWidth="1"/>
    <col min="14850" max="14850" width="1.875" style="137" customWidth="1"/>
    <col min="14851" max="14851" width="30.625" style="137" customWidth="1"/>
    <col min="14852" max="14852" width="28.625" style="137" customWidth="1"/>
    <col min="14853" max="14853" width="8.125" style="137" customWidth="1"/>
    <col min="14854" max="14854" width="7.5" style="137" customWidth="1"/>
    <col min="14855" max="14856" width="14.875" style="137" customWidth="1"/>
    <col min="14857" max="14857" width="6.625" style="137" customWidth="1"/>
    <col min="14858" max="14858" width="13.25" style="137" customWidth="1"/>
    <col min="14859" max="14859" width="17" style="137" customWidth="1"/>
    <col min="14860" max="15104" width="9.625" style="137"/>
    <col min="15105" max="15105" width="4.625" style="137" customWidth="1"/>
    <col min="15106" max="15106" width="1.875" style="137" customWidth="1"/>
    <col min="15107" max="15107" width="30.625" style="137" customWidth="1"/>
    <col min="15108" max="15108" width="28.625" style="137" customWidth="1"/>
    <col min="15109" max="15109" width="8.125" style="137" customWidth="1"/>
    <col min="15110" max="15110" width="7.5" style="137" customWidth="1"/>
    <col min="15111" max="15112" width="14.875" style="137" customWidth="1"/>
    <col min="15113" max="15113" width="6.625" style="137" customWidth="1"/>
    <col min="15114" max="15114" width="13.25" style="137" customWidth="1"/>
    <col min="15115" max="15115" width="17" style="137" customWidth="1"/>
    <col min="15116" max="15360" width="9.625" style="137"/>
    <col min="15361" max="15361" width="4.625" style="137" customWidth="1"/>
    <col min="15362" max="15362" width="1.875" style="137" customWidth="1"/>
    <col min="15363" max="15363" width="30.625" style="137" customWidth="1"/>
    <col min="15364" max="15364" width="28.625" style="137" customWidth="1"/>
    <col min="15365" max="15365" width="8.125" style="137" customWidth="1"/>
    <col min="15366" max="15366" width="7.5" style="137" customWidth="1"/>
    <col min="15367" max="15368" width="14.875" style="137" customWidth="1"/>
    <col min="15369" max="15369" width="6.625" style="137" customWidth="1"/>
    <col min="15370" max="15370" width="13.25" style="137" customWidth="1"/>
    <col min="15371" max="15371" width="17" style="137" customWidth="1"/>
    <col min="15372" max="15616" width="9.625" style="137"/>
    <col min="15617" max="15617" width="4.625" style="137" customWidth="1"/>
    <col min="15618" max="15618" width="1.875" style="137" customWidth="1"/>
    <col min="15619" max="15619" width="30.625" style="137" customWidth="1"/>
    <col min="15620" max="15620" width="28.625" style="137" customWidth="1"/>
    <col min="15621" max="15621" width="8.125" style="137" customWidth="1"/>
    <col min="15622" max="15622" width="7.5" style="137" customWidth="1"/>
    <col min="15623" max="15624" width="14.875" style="137" customWidth="1"/>
    <col min="15625" max="15625" width="6.625" style="137" customWidth="1"/>
    <col min="15626" max="15626" width="13.25" style="137" customWidth="1"/>
    <col min="15627" max="15627" width="17" style="137" customWidth="1"/>
    <col min="15628" max="15872" width="9.625" style="137"/>
    <col min="15873" max="15873" width="4.625" style="137" customWidth="1"/>
    <col min="15874" max="15874" width="1.875" style="137" customWidth="1"/>
    <col min="15875" max="15875" width="30.625" style="137" customWidth="1"/>
    <col min="15876" max="15876" width="28.625" style="137" customWidth="1"/>
    <col min="15877" max="15877" width="8.125" style="137" customWidth="1"/>
    <col min="15878" max="15878" width="7.5" style="137" customWidth="1"/>
    <col min="15879" max="15880" width="14.875" style="137" customWidth="1"/>
    <col min="15881" max="15881" width="6.625" style="137" customWidth="1"/>
    <col min="15882" max="15882" width="13.25" style="137" customWidth="1"/>
    <col min="15883" max="15883" width="17" style="137" customWidth="1"/>
    <col min="15884" max="16128" width="9.625" style="137"/>
    <col min="16129" max="16129" width="4.625" style="137" customWidth="1"/>
    <col min="16130" max="16130" width="1.875" style="137" customWidth="1"/>
    <col min="16131" max="16131" width="30.625" style="137" customWidth="1"/>
    <col min="16132" max="16132" width="28.625" style="137" customWidth="1"/>
    <col min="16133" max="16133" width="8.125" style="137" customWidth="1"/>
    <col min="16134" max="16134" width="7.5" style="137" customWidth="1"/>
    <col min="16135" max="16136" width="14.875" style="137" customWidth="1"/>
    <col min="16137" max="16137" width="6.625" style="137" customWidth="1"/>
    <col min="16138" max="16138" width="13.25" style="137" customWidth="1"/>
    <col min="16139" max="16139" width="17" style="137" customWidth="1"/>
    <col min="16140" max="16384" width="9.625" style="137"/>
  </cols>
  <sheetData>
    <row r="2" spans="1:11">
      <c r="K2" s="4" t="s">
        <v>0</v>
      </c>
    </row>
    <row r="3" spans="1:11">
      <c r="K3" s="5" t="s">
        <v>273</v>
      </c>
    </row>
    <row r="5" spans="1:11" ht="45">
      <c r="A5" s="247" t="s">
        <v>1</v>
      </c>
      <c r="B5" s="247"/>
      <c r="C5" s="247"/>
      <c r="D5" s="247"/>
      <c r="E5" s="247"/>
      <c r="F5" s="247"/>
      <c r="G5" s="247"/>
      <c r="H5" s="247"/>
      <c r="I5" s="247"/>
      <c r="J5" s="247"/>
      <c r="K5" s="247"/>
    </row>
    <row r="8" spans="1:11" s="6" customFormat="1" ht="33">
      <c r="A8" s="248" t="s">
        <v>258</v>
      </c>
      <c r="B8" s="248"/>
      <c r="C8" s="248"/>
      <c r="D8" s="248"/>
      <c r="E8" s="248"/>
      <c r="F8" s="248"/>
      <c r="G8" s="248"/>
      <c r="H8" s="248"/>
      <c r="I8" s="248"/>
      <c r="J8" s="248"/>
      <c r="K8" s="248"/>
    </row>
    <row r="9" spans="1:11" s="6" customFormat="1" ht="33">
      <c r="A9" s="248" t="s">
        <v>259</v>
      </c>
      <c r="B9" s="248"/>
      <c r="C9" s="248"/>
      <c r="D9" s="248"/>
      <c r="E9" s="248"/>
      <c r="F9" s="248"/>
      <c r="G9" s="248"/>
      <c r="H9" s="248"/>
      <c r="I9" s="248"/>
      <c r="J9" s="248"/>
      <c r="K9" s="248"/>
    </row>
    <row r="20" spans="1:11" ht="12.75" thickBot="1">
      <c r="A20" s="249" t="s">
        <v>228</v>
      </c>
      <c r="B20" s="249"/>
      <c r="C20" s="249"/>
      <c r="D20" s="134" t="s">
        <v>263</v>
      </c>
      <c r="E20" s="7"/>
      <c r="F20" s="7"/>
      <c r="G20" s="7"/>
      <c r="H20" s="7"/>
      <c r="I20" s="7"/>
      <c r="J20" s="7"/>
      <c r="K20" s="7"/>
    </row>
    <row r="21" spans="1:11" ht="12.75" thickBot="1">
      <c r="C21" s="158" t="s">
        <v>229</v>
      </c>
      <c r="D21" s="133" t="s">
        <v>301</v>
      </c>
    </row>
    <row r="22" spans="1:11" ht="12.75" thickBot="1">
      <c r="C22" s="158" t="s">
        <v>230</v>
      </c>
      <c r="D22" s="133"/>
    </row>
    <row r="23" spans="1:11" ht="12.75" thickBot="1">
      <c r="C23" s="158" t="s">
        <v>231</v>
      </c>
      <c r="D23" s="133"/>
    </row>
    <row r="31" spans="1:11">
      <c r="C31" s="137" t="s">
        <v>2</v>
      </c>
    </row>
    <row r="36" spans="1:11" ht="27">
      <c r="A36" s="250" t="s">
        <v>275</v>
      </c>
      <c r="B36" s="250"/>
      <c r="C36" s="250"/>
      <c r="D36" s="250"/>
      <c r="E36" s="250"/>
      <c r="F36" s="250"/>
      <c r="G36" s="250"/>
      <c r="H36" s="250"/>
      <c r="I36" s="250"/>
      <c r="J36" s="250"/>
      <c r="K36" s="250"/>
    </row>
    <row r="39" spans="1:11">
      <c r="A39" s="8"/>
      <c r="C39" s="9"/>
      <c r="E39" s="8"/>
      <c r="F39" s="10"/>
      <c r="G39" s="11"/>
      <c r="H39" s="12"/>
      <c r="I39" s="10"/>
      <c r="J39" s="11"/>
      <c r="K39" s="12"/>
    </row>
    <row r="40" spans="1:11">
      <c r="A40" s="13"/>
      <c r="G40" s="14"/>
      <c r="K40" s="15" t="s">
        <v>3</v>
      </c>
    </row>
    <row r="41" spans="1:11">
      <c r="A41" s="246" t="s">
        <v>4</v>
      </c>
      <c r="B41" s="246"/>
      <c r="C41" s="246"/>
      <c r="D41" s="246"/>
      <c r="E41" s="246"/>
      <c r="F41" s="246"/>
      <c r="G41" s="246"/>
      <c r="H41" s="246"/>
      <c r="I41" s="246"/>
      <c r="J41" s="246"/>
      <c r="K41" s="246"/>
    </row>
    <row r="42" spans="1:11">
      <c r="A42" s="16" t="s">
        <v>5</v>
      </c>
      <c r="C42" s="137" t="str">
        <f>$D$20</f>
        <v>University of Colorado</v>
      </c>
      <c r="G42" s="14"/>
      <c r="I42" s="17"/>
      <c r="J42" s="14"/>
      <c r="K42" s="18" t="str">
        <f>$K$3</f>
        <v>Date: October 3, 2016</v>
      </c>
    </row>
    <row r="43" spans="1:11">
      <c r="A43" s="19" t="s">
        <v>6</v>
      </c>
      <c r="B43" s="19" t="s">
        <v>6</v>
      </c>
      <c r="C43" s="19" t="s">
        <v>6</v>
      </c>
      <c r="D43" s="19" t="s">
        <v>6</v>
      </c>
      <c r="E43" s="19" t="s">
        <v>6</v>
      </c>
      <c r="F43" s="19" t="s">
        <v>6</v>
      </c>
      <c r="G43" s="20" t="s">
        <v>6</v>
      </c>
      <c r="H43" s="21" t="s">
        <v>6</v>
      </c>
      <c r="I43" s="19" t="s">
        <v>6</v>
      </c>
      <c r="J43" s="20" t="s">
        <v>6</v>
      </c>
      <c r="K43" s="21" t="s">
        <v>6</v>
      </c>
    </row>
    <row r="44" spans="1:11">
      <c r="A44" s="22" t="s">
        <v>7</v>
      </c>
      <c r="C44" s="9" t="s">
        <v>8</v>
      </c>
      <c r="E44" s="22" t="s">
        <v>7</v>
      </c>
      <c r="F44" s="23"/>
      <c r="G44" s="24"/>
      <c r="H44" s="25" t="s">
        <v>232</v>
      </c>
      <c r="I44" s="23"/>
      <c r="J44" s="24"/>
      <c r="K44" s="25" t="s">
        <v>257</v>
      </c>
    </row>
    <row r="45" spans="1:11">
      <c r="A45" s="22" t="s">
        <v>9</v>
      </c>
      <c r="C45" s="26" t="s">
        <v>10</v>
      </c>
      <c r="E45" s="22" t="s">
        <v>9</v>
      </c>
      <c r="F45" s="23"/>
      <c r="G45" s="24" t="s">
        <v>11</v>
      </c>
      <c r="H45" s="25" t="s">
        <v>12</v>
      </c>
      <c r="I45" s="23"/>
      <c r="J45" s="24" t="s">
        <v>11</v>
      </c>
      <c r="K45" s="25" t="s">
        <v>13</v>
      </c>
    </row>
    <row r="46" spans="1:11">
      <c r="A46" s="19" t="s">
        <v>6</v>
      </c>
      <c r="B46" s="19" t="s">
        <v>6</v>
      </c>
      <c r="C46" s="19" t="s">
        <v>6</v>
      </c>
      <c r="D46" s="19" t="s">
        <v>6</v>
      </c>
      <c r="E46" s="19" t="s">
        <v>6</v>
      </c>
      <c r="F46" s="19" t="s">
        <v>6</v>
      </c>
      <c r="G46" s="20" t="s">
        <v>6</v>
      </c>
      <c r="H46" s="21" t="s">
        <v>6</v>
      </c>
      <c r="I46" s="19" t="s">
        <v>6</v>
      </c>
      <c r="J46" s="20" t="s">
        <v>6</v>
      </c>
      <c r="K46" s="21" t="s">
        <v>6</v>
      </c>
    </row>
    <row r="47" spans="1:11">
      <c r="A47" s="8">
        <v>1</v>
      </c>
      <c r="C47" s="9" t="s">
        <v>14</v>
      </c>
      <c r="D47" s="27" t="s">
        <v>15</v>
      </c>
      <c r="E47" s="8">
        <v>1</v>
      </c>
      <c r="G47" s="92">
        <v>0</v>
      </c>
      <c r="H47" s="92">
        <v>0</v>
      </c>
      <c r="I47" s="30"/>
      <c r="J47" s="92">
        <v>0</v>
      </c>
      <c r="K47" s="92">
        <v>0</v>
      </c>
    </row>
    <row r="48" spans="1:11">
      <c r="A48" s="8">
        <v>2</v>
      </c>
      <c r="C48" s="9" t="s">
        <v>16</v>
      </c>
      <c r="D48" s="27" t="s">
        <v>17</v>
      </c>
      <c r="E48" s="8">
        <v>2</v>
      </c>
      <c r="G48" s="92">
        <v>0</v>
      </c>
      <c r="H48" s="92">
        <v>0</v>
      </c>
      <c r="I48" s="30"/>
      <c r="J48" s="92">
        <v>0</v>
      </c>
      <c r="K48" s="92">
        <v>0</v>
      </c>
    </row>
    <row r="49" spans="1:15">
      <c r="A49" s="8">
        <v>3</v>
      </c>
      <c r="C49" s="9" t="s">
        <v>18</v>
      </c>
      <c r="D49" s="27" t="s">
        <v>19</v>
      </c>
      <c r="E49" s="8">
        <v>3</v>
      </c>
      <c r="G49" s="92">
        <v>0</v>
      </c>
      <c r="H49" s="92">
        <v>0</v>
      </c>
      <c r="I49" s="30"/>
      <c r="J49" s="92">
        <v>0</v>
      </c>
      <c r="K49" s="92">
        <v>0</v>
      </c>
    </row>
    <row r="50" spans="1:15">
      <c r="A50" s="8">
        <v>4</v>
      </c>
      <c r="C50" s="9" t="s">
        <v>20</v>
      </c>
      <c r="D50" s="27" t="s">
        <v>21</v>
      </c>
      <c r="E50" s="8">
        <v>4</v>
      </c>
      <c r="G50" s="92">
        <v>0</v>
      </c>
      <c r="H50" s="92">
        <v>0</v>
      </c>
      <c r="I50" s="30"/>
      <c r="J50" s="92">
        <v>0</v>
      </c>
      <c r="K50" s="92">
        <v>0</v>
      </c>
    </row>
    <row r="51" spans="1:15">
      <c r="A51" s="8">
        <v>5</v>
      </c>
      <c r="C51" s="9" t="s">
        <v>22</v>
      </c>
      <c r="D51" s="27" t="s">
        <v>23</v>
      </c>
      <c r="E51" s="8">
        <v>5</v>
      </c>
      <c r="G51" s="92">
        <v>0</v>
      </c>
      <c r="H51" s="92">
        <v>0</v>
      </c>
      <c r="I51" s="30"/>
      <c r="J51" s="92">
        <v>0</v>
      </c>
      <c r="K51" s="92">
        <v>0</v>
      </c>
    </row>
    <row r="52" spans="1:15">
      <c r="A52" s="8">
        <v>6</v>
      </c>
      <c r="C52" s="9" t="s">
        <v>24</v>
      </c>
      <c r="D52" s="27" t="s">
        <v>25</v>
      </c>
      <c r="E52" s="8">
        <v>6</v>
      </c>
      <c r="G52" s="92">
        <v>0</v>
      </c>
      <c r="H52" s="92">
        <v>0</v>
      </c>
      <c r="I52" s="30"/>
      <c r="J52" s="92">
        <v>0</v>
      </c>
      <c r="K52" s="92">
        <v>0</v>
      </c>
    </row>
    <row r="53" spans="1:15">
      <c r="A53" s="8">
        <v>7</v>
      </c>
      <c r="C53" s="9" t="s">
        <v>26</v>
      </c>
      <c r="D53" s="27" t="s">
        <v>27</v>
      </c>
      <c r="E53" s="8">
        <v>7</v>
      </c>
      <c r="G53" s="92">
        <v>0</v>
      </c>
      <c r="H53" s="92">
        <v>0</v>
      </c>
      <c r="I53" s="30"/>
      <c r="J53" s="92">
        <v>0</v>
      </c>
      <c r="K53" s="92">
        <v>0</v>
      </c>
    </row>
    <row r="54" spans="1:15">
      <c r="A54" s="8">
        <v>8</v>
      </c>
      <c r="C54" s="9" t="s">
        <v>28</v>
      </c>
      <c r="D54" s="27" t="s">
        <v>29</v>
      </c>
      <c r="E54" s="8">
        <v>8</v>
      </c>
      <c r="G54" s="92">
        <v>0</v>
      </c>
      <c r="H54" s="92">
        <v>0</v>
      </c>
      <c r="I54" s="30"/>
      <c r="J54" s="92">
        <v>0</v>
      </c>
      <c r="K54" s="92">
        <v>0</v>
      </c>
    </row>
    <row r="55" spans="1:15">
      <c r="A55" s="8">
        <v>9</v>
      </c>
      <c r="C55" s="9" t="s">
        <v>30</v>
      </c>
      <c r="D55" s="27" t="s">
        <v>31</v>
      </c>
      <c r="E55" s="8">
        <v>9</v>
      </c>
      <c r="G55" s="93">
        <v>0</v>
      </c>
      <c r="H55" s="93">
        <v>0</v>
      </c>
      <c r="I55" s="30" t="s">
        <v>38</v>
      </c>
      <c r="J55" s="93">
        <v>0</v>
      </c>
      <c r="K55" s="93">
        <v>0</v>
      </c>
    </row>
    <row r="56" spans="1:15">
      <c r="A56" s="8">
        <v>10</v>
      </c>
      <c r="C56" s="9" t="s">
        <v>32</v>
      </c>
      <c r="D56" s="27" t="s">
        <v>33</v>
      </c>
      <c r="E56" s="8">
        <v>10</v>
      </c>
      <c r="G56" s="92">
        <v>0</v>
      </c>
      <c r="H56" s="92">
        <v>0</v>
      </c>
      <c r="I56" s="30"/>
      <c r="J56" s="92">
        <v>0</v>
      </c>
      <c r="K56" s="92">
        <v>0</v>
      </c>
    </row>
    <row r="57" spans="1:15">
      <c r="A57" s="8"/>
      <c r="C57" s="9"/>
      <c r="D57" s="27"/>
      <c r="E57" s="8"/>
      <c r="F57" s="19" t="s">
        <v>6</v>
      </c>
      <c r="G57" s="20" t="s">
        <v>6</v>
      </c>
      <c r="H57" s="49"/>
      <c r="I57" s="28"/>
      <c r="J57" s="20"/>
      <c r="K57" s="49"/>
    </row>
    <row r="58" spans="1:15" ht="15" customHeight="1">
      <c r="A58" s="137">
        <v>11</v>
      </c>
      <c r="C58" s="9" t="s">
        <v>34</v>
      </c>
      <c r="E58" s="137">
        <v>11</v>
      </c>
      <c r="G58" s="92">
        <v>0</v>
      </c>
      <c r="H58" s="93">
        <v>0</v>
      </c>
      <c r="I58" s="30"/>
      <c r="J58" s="92">
        <v>0</v>
      </c>
      <c r="K58" s="93">
        <v>0</v>
      </c>
    </row>
    <row r="59" spans="1:15">
      <c r="A59" s="8"/>
      <c r="E59" s="8"/>
      <c r="F59" s="19" t="s">
        <v>6</v>
      </c>
      <c r="G59" s="20" t="s">
        <v>6</v>
      </c>
      <c r="H59" s="21"/>
      <c r="I59" s="28"/>
      <c r="J59" s="20"/>
      <c r="K59" s="21"/>
    </row>
    <row r="60" spans="1:15">
      <c r="A60" s="8"/>
      <c r="E60" s="8"/>
      <c r="F60" s="19"/>
      <c r="G60" s="14"/>
      <c r="H60" s="21"/>
      <c r="I60" s="28"/>
      <c r="J60" s="14"/>
      <c r="K60" s="21"/>
    </row>
    <row r="61" spans="1:15">
      <c r="A61" s="137">
        <v>12</v>
      </c>
      <c r="C61" s="9" t="s">
        <v>35</v>
      </c>
      <c r="E61" s="137">
        <v>12</v>
      </c>
      <c r="G61" s="29"/>
      <c r="H61" s="29"/>
      <c r="I61" s="30"/>
      <c r="J61" s="92"/>
      <c r="K61" s="29"/>
    </row>
    <row r="62" spans="1:15">
      <c r="A62" s="8">
        <v>13</v>
      </c>
      <c r="C62" s="9" t="s">
        <v>36</v>
      </c>
      <c r="D62" s="27" t="s">
        <v>37</v>
      </c>
      <c r="E62" s="8">
        <v>13</v>
      </c>
      <c r="G62" s="50"/>
      <c r="H62" s="48">
        <v>0</v>
      </c>
      <c r="I62" s="30"/>
      <c r="J62" s="50"/>
      <c r="K62" s="48">
        <v>0</v>
      </c>
      <c r="O62" s="137" t="s">
        <v>38</v>
      </c>
    </row>
    <row r="63" spans="1:15">
      <c r="A63" s="8">
        <v>14</v>
      </c>
      <c r="C63" s="9" t="s">
        <v>39</v>
      </c>
      <c r="D63" s="27" t="s">
        <v>40</v>
      </c>
      <c r="E63" s="8">
        <v>14</v>
      </c>
      <c r="G63" s="50"/>
      <c r="H63" s="48">
        <v>0</v>
      </c>
      <c r="I63" s="30"/>
      <c r="J63" s="50"/>
      <c r="K63" s="48">
        <v>0</v>
      </c>
    </row>
    <row r="64" spans="1:15">
      <c r="A64" s="8">
        <v>15</v>
      </c>
      <c r="C64" s="9" t="s">
        <v>41</v>
      </c>
      <c r="D64" s="27"/>
      <c r="E64" s="8">
        <v>15</v>
      </c>
      <c r="G64" s="50"/>
      <c r="H64" s="48">
        <v>0</v>
      </c>
      <c r="I64" s="30"/>
      <c r="J64" s="92">
        <v>0</v>
      </c>
      <c r="K64" s="48">
        <v>0</v>
      </c>
    </row>
    <row r="65" spans="1:254">
      <c r="A65" s="8">
        <v>16</v>
      </c>
      <c r="C65" s="9" t="s">
        <v>42</v>
      </c>
      <c r="D65" s="27"/>
      <c r="E65" s="8">
        <v>16</v>
      </c>
      <c r="G65" s="50"/>
      <c r="H65" s="48">
        <v>0</v>
      </c>
      <c r="I65" s="30"/>
      <c r="J65" s="50"/>
      <c r="K65" s="48">
        <v>0</v>
      </c>
    </row>
    <row r="66" spans="1:254">
      <c r="A66" s="27">
        <v>17</v>
      </c>
      <c r="B66" s="27"/>
      <c r="C66" s="31" t="s">
        <v>43</v>
      </c>
      <c r="D66" s="27"/>
      <c r="E66" s="27">
        <v>17</v>
      </c>
      <c r="F66" s="27"/>
      <c r="G66" s="92"/>
      <c r="H66" s="93">
        <v>0</v>
      </c>
      <c r="I66" s="31"/>
      <c r="J66" s="92"/>
      <c r="K66" s="93">
        <v>0</v>
      </c>
      <c r="L66" s="27"/>
      <c r="M66" s="31"/>
      <c r="N66" s="27"/>
      <c r="O66" s="31"/>
      <c r="P66" s="27"/>
      <c r="Q66" s="31"/>
      <c r="R66" s="27"/>
      <c r="S66" s="31"/>
      <c r="T66" s="27"/>
      <c r="U66" s="31"/>
      <c r="V66" s="27"/>
      <c r="W66" s="31"/>
      <c r="X66" s="27"/>
      <c r="Y66" s="31"/>
      <c r="Z66" s="27"/>
      <c r="AA66" s="31"/>
      <c r="AB66" s="27"/>
      <c r="AC66" s="31"/>
      <c r="AD66" s="27"/>
      <c r="AE66" s="31"/>
      <c r="AF66" s="27"/>
      <c r="AG66" s="31"/>
      <c r="AH66" s="27"/>
      <c r="AI66" s="31"/>
      <c r="AJ66" s="27"/>
      <c r="AK66" s="31"/>
      <c r="AL66" s="27"/>
      <c r="AM66" s="31"/>
      <c r="AN66" s="27"/>
      <c r="AO66" s="31"/>
      <c r="AP66" s="27"/>
      <c r="AQ66" s="31"/>
      <c r="AR66" s="27"/>
      <c r="AS66" s="31"/>
      <c r="AT66" s="27"/>
      <c r="AU66" s="31"/>
      <c r="AV66" s="27"/>
      <c r="AW66" s="31"/>
      <c r="AX66" s="27"/>
      <c r="AY66" s="31"/>
      <c r="AZ66" s="27"/>
      <c r="BA66" s="31"/>
      <c r="BB66" s="27"/>
      <c r="BC66" s="31"/>
      <c r="BD66" s="27"/>
      <c r="BE66" s="31"/>
      <c r="BF66" s="27"/>
      <c r="BG66" s="31"/>
      <c r="BH66" s="27"/>
      <c r="BI66" s="31"/>
      <c r="BJ66" s="27"/>
      <c r="BK66" s="31"/>
      <c r="BL66" s="27"/>
      <c r="BM66" s="31"/>
      <c r="BN66" s="27"/>
      <c r="BO66" s="31"/>
      <c r="BP66" s="27"/>
      <c r="BQ66" s="31"/>
      <c r="BR66" s="27"/>
      <c r="BS66" s="31"/>
      <c r="BT66" s="27"/>
      <c r="BU66" s="31"/>
      <c r="BV66" s="27"/>
      <c r="BW66" s="31"/>
      <c r="BX66" s="27"/>
      <c r="BY66" s="31"/>
      <c r="BZ66" s="27"/>
      <c r="CA66" s="31"/>
      <c r="CB66" s="27"/>
      <c r="CC66" s="31"/>
      <c r="CD66" s="27"/>
      <c r="CE66" s="31"/>
      <c r="CF66" s="27"/>
      <c r="CG66" s="31"/>
      <c r="CH66" s="27"/>
      <c r="CI66" s="31"/>
      <c r="CJ66" s="27"/>
      <c r="CK66" s="31"/>
      <c r="CL66" s="27"/>
      <c r="CM66" s="31"/>
      <c r="CN66" s="27"/>
      <c r="CO66" s="31"/>
      <c r="CP66" s="27"/>
      <c r="CQ66" s="31"/>
      <c r="CR66" s="27"/>
      <c r="CS66" s="31"/>
      <c r="CT66" s="27"/>
      <c r="CU66" s="31"/>
      <c r="CV66" s="27"/>
      <c r="CW66" s="31"/>
      <c r="CX66" s="27"/>
      <c r="CY66" s="31"/>
      <c r="CZ66" s="27"/>
      <c r="DA66" s="31"/>
      <c r="DB66" s="27"/>
      <c r="DC66" s="31"/>
      <c r="DD66" s="27"/>
      <c r="DE66" s="31"/>
      <c r="DF66" s="27"/>
      <c r="DG66" s="31"/>
      <c r="DH66" s="27"/>
      <c r="DI66" s="31"/>
      <c r="DJ66" s="27"/>
      <c r="DK66" s="31"/>
      <c r="DL66" s="27"/>
      <c r="DM66" s="31"/>
      <c r="DN66" s="27"/>
      <c r="DO66" s="31"/>
      <c r="DP66" s="27"/>
      <c r="DQ66" s="31"/>
      <c r="DR66" s="27"/>
      <c r="DS66" s="31"/>
      <c r="DT66" s="27"/>
      <c r="DU66" s="31"/>
      <c r="DV66" s="27"/>
      <c r="DW66" s="31"/>
      <c r="DX66" s="27"/>
      <c r="DY66" s="31"/>
      <c r="DZ66" s="27"/>
      <c r="EA66" s="31"/>
      <c r="EB66" s="27"/>
      <c r="EC66" s="31"/>
      <c r="ED66" s="27"/>
      <c r="EE66" s="31"/>
      <c r="EF66" s="27"/>
      <c r="EG66" s="31"/>
      <c r="EH66" s="27"/>
      <c r="EI66" s="31"/>
      <c r="EJ66" s="27"/>
      <c r="EK66" s="31"/>
      <c r="EL66" s="27"/>
      <c r="EM66" s="31"/>
      <c r="EN66" s="27"/>
      <c r="EO66" s="31"/>
      <c r="EP66" s="27"/>
      <c r="EQ66" s="31"/>
      <c r="ER66" s="27"/>
      <c r="ES66" s="31"/>
      <c r="ET66" s="27"/>
      <c r="EU66" s="31"/>
      <c r="EV66" s="27"/>
      <c r="EW66" s="31"/>
      <c r="EX66" s="27"/>
      <c r="EY66" s="31"/>
      <c r="EZ66" s="27"/>
      <c r="FA66" s="31"/>
      <c r="FB66" s="27"/>
      <c r="FC66" s="31"/>
      <c r="FD66" s="27"/>
      <c r="FE66" s="31"/>
      <c r="FF66" s="27"/>
      <c r="FG66" s="31"/>
      <c r="FH66" s="27"/>
      <c r="FI66" s="31"/>
      <c r="FJ66" s="27"/>
      <c r="FK66" s="31"/>
      <c r="FL66" s="27"/>
      <c r="FM66" s="31"/>
      <c r="FN66" s="27"/>
      <c r="FO66" s="31"/>
      <c r="FP66" s="27"/>
      <c r="FQ66" s="31"/>
      <c r="FR66" s="27"/>
      <c r="FS66" s="31"/>
      <c r="FT66" s="27"/>
      <c r="FU66" s="31"/>
      <c r="FV66" s="27"/>
      <c r="FW66" s="31"/>
      <c r="FX66" s="27"/>
      <c r="FY66" s="31"/>
      <c r="FZ66" s="27"/>
      <c r="GA66" s="31"/>
      <c r="GB66" s="27"/>
      <c r="GC66" s="31"/>
      <c r="GD66" s="27"/>
      <c r="GE66" s="31"/>
      <c r="GF66" s="27"/>
      <c r="GG66" s="31"/>
      <c r="GH66" s="27"/>
      <c r="GI66" s="31"/>
      <c r="GJ66" s="27"/>
      <c r="GK66" s="31"/>
      <c r="GL66" s="27"/>
      <c r="GM66" s="31"/>
      <c r="GN66" s="27"/>
      <c r="GO66" s="31"/>
      <c r="GP66" s="27"/>
      <c r="GQ66" s="31"/>
      <c r="GR66" s="27"/>
      <c r="GS66" s="31"/>
      <c r="GT66" s="27"/>
      <c r="GU66" s="31"/>
      <c r="GV66" s="27"/>
      <c r="GW66" s="31"/>
      <c r="GX66" s="27"/>
      <c r="GY66" s="31"/>
      <c r="GZ66" s="27"/>
      <c r="HA66" s="31"/>
      <c r="HB66" s="27"/>
      <c r="HC66" s="31"/>
      <c r="HD66" s="27"/>
      <c r="HE66" s="31"/>
      <c r="HF66" s="27"/>
      <c r="HG66" s="31"/>
      <c r="HH66" s="27"/>
      <c r="HI66" s="31"/>
      <c r="HJ66" s="27"/>
      <c r="HK66" s="31"/>
      <c r="HL66" s="27"/>
      <c r="HM66" s="31"/>
      <c r="HN66" s="27"/>
      <c r="HO66" s="31"/>
      <c r="HP66" s="27"/>
      <c r="HQ66" s="31"/>
      <c r="HR66" s="27"/>
      <c r="HS66" s="31"/>
      <c r="HT66" s="27"/>
      <c r="HU66" s="31"/>
      <c r="HV66" s="27"/>
      <c r="HW66" s="31"/>
      <c r="HX66" s="27"/>
      <c r="HY66" s="31"/>
      <c r="HZ66" s="27"/>
      <c r="IA66" s="31"/>
      <c r="IB66" s="27"/>
      <c r="IC66" s="31"/>
      <c r="ID66" s="27"/>
      <c r="IE66" s="31"/>
      <c r="IF66" s="27"/>
      <c r="IG66" s="31"/>
      <c r="IH66" s="27"/>
      <c r="II66" s="31"/>
      <c r="IJ66" s="27"/>
      <c r="IK66" s="31"/>
      <c r="IL66" s="27"/>
      <c r="IM66" s="31"/>
      <c r="IN66" s="27"/>
      <c r="IO66" s="31"/>
      <c r="IP66" s="27"/>
      <c r="IQ66" s="31"/>
      <c r="IR66" s="27"/>
      <c r="IS66" s="31"/>
      <c r="IT66" s="27"/>
    </row>
    <row r="67" spans="1:254">
      <c r="A67" s="8">
        <v>18</v>
      </c>
      <c r="C67" s="9" t="s">
        <v>44</v>
      </c>
      <c r="D67" s="27"/>
      <c r="E67" s="8">
        <v>18</v>
      </c>
      <c r="G67" s="50"/>
      <c r="H67" s="48">
        <v>0</v>
      </c>
      <c r="I67" s="30"/>
      <c r="J67" s="50"/>
      <c r="K67" s="48">
        <v>0</v>
      </c>
    </row>
    <row r="68" spans="1:254">
      <c r="A68" s="8">
        <v>19</v>
      </c>
      <c r="C68" s="9" t="s">
        <v>45</v>
      </c>
      <c r="D68" s="27"/>
      <c r="E68" s="8">
        <v>19</v>
      </c>
      <c r="G68" s="50"/>
      <c r="H68" s="48">
        <v>0</v>
      </c>
      <c r="I68" s="30"/>
      <c r="J68" s="50"/>
      <c r="K68" s="48">
        <v>0</v>
      </c>
    </row>
    <row r="69" spans="1:254">
      <c r="A69" s="8">
        <v>20</v>
      </c>
      <c r="C69" s="9" t="s">
        <v>46</v>
      </c>
      <c r="D69" s="27"/>
      <c r="E69" s="8">
        <v>20</v>
      </c>
      <c r="G69" s="50"/>
      <c r="H69" s="48">
        <v>0</v>
      </c>
      <c r="I69" s="30"/>
      <c r="J69" s="50"/>
      <c r="K69" s="48">
        <v>0</v>
      </c>
    </row>
    <row r="70" spans="1:254">
      <c r="A70" s="27">
        <v>21</v>
      </c>
      <c r="C70" s="9" t="s">
        <v>47</v>
      </c>
      <c r="D70" s="27"/>
      <c r="E70" s="8">
        <v>21</v>
      </c>
      <c r="G70" s="50"/>
      <c r="H70" s="48">
        <v>0</v>
      </c>
      <c r="I70" s="30"/>
      <c r="J70" s="50"/>
      <c r="K70" s="48">
        <v>0</v>
      </c>
    </row>
    <row r="71" spans="1:254">
      <c r="A71" s="27">
        <v>22</v>
      </c>
      <c r="C71" s="9" t="s">
        <v>276</v>
      </c>
      <c r="D71" s="27"/>
      <c r="E71" s="8">
        <v>22</v>
      </c>
      <c r="G71" s="50"/>
      <c r="H71" s="48">
        <v>0</v>
      </c>
      <c r="I71" s="30" t="s">
        <v>38</v>
      </c>
      <c r="J71" s="50"/>
      <c r="K71" s="48">
        <v>0</v>
      </c>
    </row>
    <row r="72" spans="1:254">
      <c r="A72" s="8">
        <v>23</v>
      </c>
      <c r="C72" s="32"/>
      <c r="E72" s="8">
        <v>23</v>
      </c>
      <c r="F72" s="19" t="s">
        <v>6</v>
      </c>
      <c r="G72" s="20"/>
      <c r="H72" s="21"/>
      <c r="I72" s="28"/>
      <c r="J72" s="20"/>
      <c r="K72" s="21"/>
    </row>
    <row r="73" spans="1:254">
      <c r="A73" s="8">
        <v>24</v>
      </c>
      <c r="C73" s="32"/>
      <c r="D73" s="9"/>
      <c r="E73" s="8">
        <v>24</v>
      </c>
    </row>
    <row r="74" spans="1:254">
      <c r="A74" s="8">
        <v>25</v>
      </c>
      <c r="C74" s="9" t="s">
        <v>277</v>
      </c>
      <c r="D74" s="27"/>
      <c r="E74" s="8">
        <v>25</v>
      </c>
      <c r="G74" s="50"/>
      <c r="H74" s="48">
        <v>0</v>
      </c>
      <c r="I74" s="30"/>
      <c r="J74" s="50"/>
      <c r="K74" s="48">
        <v>0</v>
      </c>
    </row>
    <row r="75" spans="1:254">
      <c r="A75" s="137">
        <v>26</v>
      </c>
      <c r="E75" s="137">
        <v>26</v>
      </c>
      <c r="F75" s="19" t="s">
        <v>6</v>
      </c>
      <c r="G75" s="20"/>
      <c r="H75" s="21"/>
      <c r="I75" s="28"/>
      <c r="J75" s="20"/>
      <c r="K75" s="21"/>
    </row>
    <row r="76" spans="1:254" ht="15" customHeight="1">
      <c r="A76" s="8">
        <v>27</v>
      </c>
      <c r="C76" s="9" t="s">
        <v>48</v>
      </c>
      <c r="E76" s="8">
        <v>27</v>
      </c>
      <c r="F76" s="17"/>
      <c r="G76" s="92"/>
      <c r="H76" s="93">
        <v>0</v>
      </c>
      <c r="I76" s="29"/>
      <c r="J76" s="92"/>
      <c r="K76" s="93">
        <v>0</v>
      </c>
    </row>
    <row r="77" spans="1:254">
      <c r="F77" s="19"/>
      <c r="G77" s="20"/>
      <c r="H77" s="21"/>
      <c r="I77" s="28"/>
      <c r="J77" s="20"/>
      <c r="K77" s="21"/>
    </row>
    <row r="78" spans="1:254">
      <c r="F78" s="19"/>
      <c r="G78" s="20"/>
      <c r="H78" s="21"/>
      <c r="I78" s="28"/>
      <c r="J78" s="20"/>
      <c r="K78" s="21"/>
    </row>
    <row r="79" spans="1:254" ht="30.75" customHeight="1">
      <c r="A79" s="33"/>
      <c r="B79" s="33"/>
      <c r="C79" s="243" t="s">
        <v>233</v>
      </c>
      <c r="D79" s="243"/>
      <c r="E79" s="243"/>
      <c r="F79" s="243"/>
      <c r="G79" s="243"/>
      <c r="H79" s="243"/>
      <c r="I79" s="243"/>
      <c r="J79" s="243"/>
      <c r="K79" s="34"/>
    </row>
    <row r="80" spans="1:254">
      <c r="D80" s="27"/>
      <c r="F80" s="19"/>
      <c r="G80" s="20"/>
      <c r="I80" s="28"/>
      <c r="J80" s="20"/>
      <c r="K80" s="21"/>
    </row>
    <row r="81" spans="1:15">
      <c r="C81" s="137" t="s">
        <v>49</v>
      </c>
      <c r="D81" s="27"/>
      <c r="F81" s="19"/>
      <c r="G81" s="20"/>
      <c r="I81" s="28"/>
      <c r="J81" s="20"/>
      <c r="K81" s="21"/>
    </row>
    <row r="82" spans="1:15">
      <c r="A82" s="8"/>
      <c r="C82" s="9"/>
      <c r="E82" s="8"/>
      <c r="F82" s="10"/>
      <c r="G82" s="11"/>
      <c r="H82" s="12"/>
      <c r="I82" s="10"/>
      <c r="J82" s="11"/>
      <c r="K82" s="12"/>
    </row>
    <row r="83" spans="1:15">
      <c r="A83" s="16" t="s">
        <v>58</v>
      </c>
      <c r="G83" s="14"/>
      <c r="K83" s="15" t="s">
        <v>59</v>
      </c>
    </row>
    <row r="84" spans="1:15" s="36" customFormat="1">
      <c r="A84" s="246" t="s">
        <v>60</v>
      </c>
      <c r="B84" s="246"/>
      <c r="C84" s="246"/>
      <c r="D84" s="246"/>
      <c r="E84" s="246"/>
      <c r="F84" s="246"/>
      <c r="G84" s="246"/>
      <c r="H84" s="246"/>
      <c r="I84" s="246"/>
      <c r="J84" s="246"/>
      <c r="K84" s="246"/>
    </row>
    <row r="85" spans="1:15">
      <c r="A85" s="16" t="str">
        <f>$A$42</f>
        <v xml:space="preserve">NAME: </v>
      </c>
      <c r="C85" s="137" t="str">
        <f>$D$20</f>
        <v>University of Colorado</v>
      </c>
      <c r="G85" s="14"/>
      <c r="I85" s="17"/>
      <c r="J85" s="14"/>
      <c r="K85" s="18" t="str">
        <f>$K$3</f>
        <v>Date: October 3, 2016</v>
      </c>
    </row>
    <row r="86" spans="1:15">
      <c r="A86" s="19" t="s">
        <v>6</v>
      </c>
      <c r="B86" s="19" t="s">
        <v>6</v>
      </c>
      <c r="C86" s="19" t="s">
        <v>6</v>
      </c>
      <c r="D86" s="19" t="s">
        <v>6</v>
      </c>
      <c r="E86" s="19" t="s">
        <v>6</v>
      </c>
      <c r="F86" s="19" t="s">
        <v>6</v>
      </c>
      <c r="G86" s="20" t="s">
        <v>6</v>
      </c>
      <c r="H86" s="21" t="s">
        <v>6</v>
      </c>
      <c r="I86" s="19" t="s">
        <v>6</v>
      </c>
      <c r="J86" s="20" t="s">
        <v>6</v>
      </c>
      <c r="K86" s="21" t="s">
        <v>6</v>
      </c>
    </row>
    <row r="87" spans="1:15">
      <c r="A87" s="22" t="s">
        <v>7</v>
      </c>
      <c r="C87" s="9" t="s">
        <v>8</v>
      </c>
      <c r="E87" s="22" t="s">
        <v>7</v>
      </c>
      <c r="F87" s="23"/>
      <c r="G87" s="24"/>
      <c r="H87" s="25" t="s">
        <v>232</v>
      </c>
      <c r="I87" s="23"/>
      <c r="J87" s="24"/>
      <c r="K87" s="25" t="s">
        <v>257</v>
      </c>
    </row>
    <row r="88" spans="1:15">
      <c r="A88" s="22" t="s">
        <v>9</v>
      </c>
      <c r="C88" s="26" t="s">
        <v>10</v>
      </c>
      <c r="E88" s="22" t="s">
        <v>9</v>
      </c>
      <c r="F88" s="23"/>
      <c r="G88" s="24" t="s">
        <v>11</v>
      </c>
      <c r="H88" s="25" t="s">
        <v>12</v>
      </c>
      <c r="I88" s="23"/>
      <c r="J88" s="24" t="s">
        <v>11</v>
      </c>
      <c r="K88" s="25" t="s">
        <v>13</v>
      </c>
    </row>
    <row r="89" spans="1:15">
      <c r="A89" s="19" t="s">
        <v>6</v>
      </c>
      <c r="B89" s="19" t="s">
        <v>6</v>
      </c>
      <c r="C89" s="19" t="s">
        <v>6</v>
      </c>
      <c r="D89" s="19" t="s">
        <v>6</v>
      </c>
      <c r="E89" s="19" t="s">
        <v>6</v>
      </c>
      <c r="F89" s="19" t="s">
        <v>6</v>
      </c>
      <c r="G89" s="20" t="s">
        <v>6</v>
      </c>
      <c r="H89" s="20" t="s">
        <v>6</v>
      </c>
      <c r="I89" s="19" t="s">
        <v>6</v>
      </c>
      <c r="J89" s="20" t="s">
        <v>6</v>
      </c>
      <c r="K89" s="21" t="s">
        <v>6</v>
      </c>
    </row>
    <row r="90" spans="1:15">
      <c r="A90" s="8">
        <v>1</v>
      </c>
      <c r="C90" s="9" t="s">
        <v>14</v>
      </c>
      <c r="D90" s="27" t="s">
        <v>15</v>
      </c>
      <c r="E90" s="8">
        <v>1</v>
      </c>
      <c r="G90" s="50">
        <f>+G480</f>
        <v>703.37</v>
      </c>
      <c r="H90" s="50">
        <f>+H480</f>
        <v>113854426.63000001</v>
      </c>
      <c r="I90" s="30"/>
      <c r="J90" s="50">
        <f>+J480</f>
        <v>717.78088131190304</v>
      </c>
      <c r="K90" s="50">
        <f>+K480</f>
        <v>117626089.53000002</v>
      </c>
      <c r="L90" s="203"/>
    </row>
    <row r="91" spans="1:15">
      <c r="A91" s="8">
        <v>2</v>
      </c>
      <c r="C91" s="9" t="s">
        <v>16</v>
      </c>
      <c r="D91" s="27" t="s">
        <v>17</v>
      </c>
      <c r="E91" s="8">
        <v>2</v>
      </c>
      <c r="G91" s="50">
        <f>+G519</f>
        <v>1.69</v>
      </c>
      <c r="H91" s="50">
        <f>+H519</f>
        <v>267747.99999999994</v>
      </c>
      <c r="I91" s="30"/>
      <c r="J91" s="50">
        <f>+J519</f>
        <v>0</v>
      </c>
      <c r="K91" s="50">
        <f>+K519</f>
        <v>0</v>
      </c>
      <c r="L91" s="203"/>
    </row>
    <row r="92" spans="1:15">
      <c r="A92" s="8">
        <v>3</v>
      </c>
      <c r="C92" s="9" t="s">
        <v>18</v>
      </c>
      <c r="D92" s="27" t="s">
        <v>19</v>
      </c>
      <c r="E92" s="8">
        <v>3</v>
      </c>
      <c r="G92" s="50">
        <f>+G556</f>
        <v>0</v>
      </c>
      <c r="H92" s="50">
        <f>+H556</f>
        <v>2363</v>
      </c>
      <c r="I92" s="30"/>
      <c r="J92" s="50">
        <f>+J556</f>
        <v>0</v>
      </c>
      <c r="K92" s="50">
        <f>+K556</f>
        <v>0</v>
      </c>
      <c r="L92" s="203"/>
    </row>
    <row r="93" spans="1:15">
      <c r="A93" s="8">
        <v>4</v>
      </c>
      <c r="C93" s="9" t="s">
        <v>20</v>
      </c>
      <c r="D93" s="27" t="s">
        <v>21</v>
      </c>
      <c r="E93" s="8">
        <v>4</v>
      </c>
      <c r="G93" s="50">
        <f>+G593</f>
        <v>201.26</v>
      </c>
      <c r="H93" s="50">
        <f>+H593</f>
        <v>37417996.624000005</v>
      </c>
      <c r="I93" s="30"/>
      <c r="J93" s="50">
        <f>+J593</f>
        <v>209.7815032649294</v>
      </c>
      <c r="K93" s="50">
        <f>+K593</f>
        <v>37432726.450000003</v>
      </c>
      <c r="L93" s="203"/>
    </row>
    <row r="94" spans="1:15">
      <c r="A94" s="8">
        <v>5</v>
      </c>
      <c r="C94" s="9" t="s">
        <v>22</v>
      </c>
      <c r="D94" s="27" t="s">
        <v>23</v>
      </c>
      <c r="E94" s="8">
        <v>5</v>
      </c>
      <c r="G94" s="50">
        <f>+G630</f>
        <v>19.86</v>
      </c>
      <c r="H94" s="50">
        <f>+H630</f>
        <v>2711556.6699999995</v>
      </c>
      <c r="I94" s="30"/>
      <c r="J94" s="50">
        <f>+J630</f>
        <v>19.566903519895781</v>
      </c>
      <c r="K94" s="50">
        <f>+K630</f>
        <v>2742422</v>
      </c>
      <c r="L94" s="203"/>
    </row>
    <row r="95" spans="1:15">
      <c r="A95" s="8">
        <v>6</v>
      </c>
      <c r="C95" s="9" t="s">
        <v>24</v>
      </c>
      <c r="D95" s="27" t="s">
        <v>25</v>
      </c>
      <c r="E95" s="8">
        <v>6</v>
      </c>
      <c r="G95" s="50">
        <f>+G667</f>
        <v>208.5</v>
      </c>
      <c r="H95" s="50">
        <f>+H667</f>
        <v>31154699.75</v>
      </c>
      <c r="I95" s="30"/>
      <c r="J95" s="50">
        <f>+J667</f>
        <v>212.38026441210545</v>
      </c>
      <c r="K95" s="50">
        <f>+K667</f>
        <v>31392700.550000001</v>
      </c>
      <c r="L95" s="203"/>
    </row>
    <row r="96" spans="1:15">
      <c r="A96" s="8">
        <v>7</v>
      </c>
      <c r="C96" s="9" t="s">
        <v>26</v>
      </c>
      <c r="D96" s="27" t="s">
        <v>27</v>
      </c>
      <c r="E96" s="8">
        <v>7</v>
      </c>
      <c r="G96" s="50">
        <f>+G704</f>
        <v>147.44999999999999</v>
      </c>
      <c r="H96" s="50">
        <f>+H704</f>
        <v>20089940.609999999</v>
      </c>
      <c r="I96" s="30"/>
      <c r="J96" s="50">
        <f>+J704</f>
        <v>155.40233659084521</v>
      </c>
      <c r="K96" s="50">
        <f>+K704</f>
        <v>20101252</v>
      </c>
      <c r="L96" s="203"/>
      <c r="O96" s="137" t="s">
        <v>38</v>
      </c>
    </row>
    <row r="97" spans="1:254">
      <c r="A97" s="8">
        <v>8</v>
      </c>
      <c r="C97" s="9" t="s">
        <v>28</v>
      </c>
      <c r="D97" s="27" t="s">
        <v>29</v>
      </c>
      <c r="E97" s="8">
        <v>8</v>
      </c>
      <c r="G97" s="50">
        <f>+G741</f>
        <v>0</v>
      </c>
      <c r="H97" s="50">
        <f>+H741</f>
        <v>1879042.87</v>
      </c>
      <c r="I97" s="30"/>
      <c r="J97" s="50">
        <f>+J741</f>
        <v>0</v>
      </c>
      <c r="K97" s="50">
        <f>+K741</f>
        <v>1898838</v>
      </c>
      <c r="L97" s="203"/>
    </row>
    <row r="98" spans="1:254">
      <c r="A98" s="8">
        <v>9</v>
      </c>
      <c r="C98" s="9" t="s">
        <v>30</v>
      </c>
      <c r="D98" s="27" t="s">
        <v>31</v>
      </c>
      <c r="E98" s="8">
        <v>9</v>
      </c>
      <c r="G98" s="48">
        <f>+G779</f>
        <v>17.373999999999999</v>
      </c>
      <c r="H98" s="48">
        <f>+H779</f>
        <v>9234082.2199999988</v>
      </c>
      <c r="I98" s="30" t="s">
        <v>38</v>
      </c>
      <c r="J98" s="48">
        <f>+J779</f>
        <v>36.707093530459787</v>
      </c>
      <c r="K98" s="48">
        <f>+K779</f>
        <v>14821603</v>
      </c>
      <c r="L98" s="203"/>
    </row>
    <row r="99" spans="1:254">
      <c r="A99" s="8">
        <v>10</v>
      </c>
      <c r="C99" s="9" t="s">
        <v>32</v>
      </c>
      <c r="D99" s="27" t="s">
        <v>33</v>
      </c>
      <c r="E99" s="8">
        <v>10</v>
      </c>
      <c r="G99" s="50">
        <f>+G815</f>
        <v>0</v>
      </c>
      <c r="H99" s="50">
        <f>+H815</f>
        <v>45106317.270000003</v>
      </c>
      <c r="I99" s="30"/>
      <c r="J99" s="50">
        <f>+J815</f>
        <v>0</v>
      </c>
      <c r="K99" s="50">
        <f>+K815</f>
        <v>37948590.409999996</v>
      </c>
      <c r="L99" s="203"/>
    </row>
    <row r="100" spans="1:254">
      <c r="A100" s="8"/>
      <c r="C100" s="9"/>
      <c r="D100" s="27"/>
      <c r="E100" s="8"/>
      <c r="F100" s="19" t="s">
        <v>6</v>
      </c>
      <c r="G100" s="20" t="s">
        <v>6</v>
      </c>
      <c r="H100" s="49"/>
      <c r="I100" s="28"/>
      <c r="J100" s="20"/>
      <c r="K100" s="49"/>
    </row>
    <row r="101" spans="1:254">
      <c r="A101" s="137">
        <v>11</v>
      </c>
      <c r="C101" s="9" t="s">
        <v>61</v>
      </c>
      <c r="E101" s="137">
        <v>11</v>
      </c>
      <c r="G101" s="50">
        <f>SUM(G90:G99)</f>
        <v>1299.5040000000001</v>
      </c>
      <c r="H101" s="48">
        <f>SUM(H90:H99)</f>
        <v>261718173.64399999</v>
      </c>
      <c r="I101" s="30"/>
      <c r="J101" s="50">
        <f>SUM(J90:J99)</f>
        <v>1351.6189826301386</v>
      </c>
      <c r="K101" s="48">
        <f>SUM(K90:K99)</f>
        <v>263964221.94000003</v>
      </c>
    </row>
    <row r="102" spans="1:254">
      <c r="A102" s="8"/>
      <c r="E102" s="8"/>
      <c r="F102" s="19" t="s">
        <v>6</v>
      </c>
      <c r="G102" s="20" t="s">
        <v>6</v>
      </c>
      <c r="H102" s="21"/>
      <c r="I102" s="28"/>
      <c r="J102" s="20"/>
      <c r="K102" s="21"/>
    </row>
    <row r="103" spans="1:254">
      <c r="A103" s="8"/>
      <c r="E103" s="8"/>
      <c r="F103" s="19"/>
      <c r="G103" s="14"/>
      <c r="H103" s="21"/>
      <c r="I103" s="28"/>
      <c r="J103" s="14"/>
      <c r="K103" s="21"/>
    </row>
    <row r="104" spans="1:254">
      <c r="A104" s="137">
        <v>12</v>
      </c>
      <c r="C104" s="9" t="s">
        <v>35</v>
      </c>
      <c r="E104" s="137">
        <v>12</v>
      </c>
      <c r="G104" s="29"/>
      <c r="H104" s="29"/>
      <c r="I104" s="30"/>
      <c r="J104" s="50"/>
      <c r="K104" s="29"/>
    </row>
    <row r="105" spans="1:254">
      <c r="A105" s="8">
        <v>13</v>
      </c>
      <c r="C105" s="9" t="s">
        <v>36</v>
      </c>
      <c r="D105" s="27" t="s">
        <v>37</v>
      </c>
      <c r="E105" s="8">
        <v>13</v>
      </c>
      <c r="G105" s="50"/>
      <c r="H105" s="48">
        <f>+H442</f>
        <v>0</v>
      </c>
      <c r="I105" s="30"/>
      <c r="J105" s="50"/>
      <c r="K105" s="48">
        <f>+K442</f>
        <v>0</v>
      </c>
    </row>
    <row r="106" spans="1:254">
      <c r="A106" s="8">
        <v>14</v>
      </c>
      <c r="C106" s="9" t="s">
        <v>39</v>
      </c>
      <c r="D106" s="27" t="s">
        <v>62</v>
      </c>
      <c r="E106" s="8">
        <v>14</v>
      </c>
      <c r="G106" s="50"/>
      <c r="H106" s="116">
        <f>62739234</f>
        <v>62739234</v>
      </c>
      <c r="I106" s="30"/>
      <c r="J106" s="50"/>
      <c r="K106" s="116">
        <v>62621921</v>
      </c>
    </row>
    <row r="107" spans="1:254">
      <c r="A107" s="8">
        <v>15</v>
      </c>
      <c r="C107" s="9" t="s">
        <v>41</v>
      </c>
      <c r="D107" s="27"/>
      <c r="E107" s="8">
        <v>15</v>
      </c>
      <c r="G107" s="50">
        <f>H182</f>
        <v>494.46666666666664</v>
      </c>
      <c r="H107" s="204">
        <v>1112550</v>
      </c>
      <c r="I107" s="30"/>
      <c r="J107" s="50">
        <f>K182</f>
        <v>566</v>
      </c>
      <c r="K107" s="204">
        <v>1273551</v>
      </c>
    </row>
    <row r="108" spans="1:254">
      <c r="A108" s="8">
        <v>16</v>
      </c>
      <c r="C108" s="9" t="s">
        <v>42</v>
      </c>
      <c r="D108" s="27"/>
      <c r="E108" s="8">
        <v>16</v>
      </c>
      <c r="G108" s="50"/>
      <c r="H108" s="48">
        <f>+H308-H107</f>
        <v>6697601.2400000002</v>
      </c>
      <c r="I108" s="30"/>
      <c r="J108" s="50"/>
      <c r="K108" s="204">
        <v>6210828</v>
      </c>
    </row>
    <row r="109" spans="1:254">
      <c r="A109" s="27">
        <v>17</v>
      </c>
      <c r="B109" s="27"/>
      <c r="C109" s="31" t="s">
        <v>63</v>
      </c>
      <c r="D109" s="27" t="s">
        <v>64</v>
      </c>
      <c r="E109" s="27">
        <v>17</v>
      </c>
      <c r="F109" s="27"/>
      <c r="G109" s="50"/>
      <c r="H109" s="48">
        <f>SUM(H107:H108)</f>
        <v>7810151.2400000002</v>
      </c>
      <c r="I109" s="31"/>
      <c r="J109" s="50"/>
      <c r="K109" s="48">
        <f>SUM(K107:K108)</f>
        <v>7484379</v>
      </c>
      <c r="L109" s="27"/>
      <c r="M109" s="31"/>
      <c r="N109" s="27"/>
      <c r="O109" s="31"/>
      <c r="P109" s="27"/>
      <c r="Q109" s="31"/>
      <c r="R109" s="27"/>
      <c r="S109" s="31"/>
      <c r="T109" s="27"/>
      <c r="U109" s="31"/>
      <c r="V109" s="27"/>
      <c r="W109" s="31"/>
      <c r="X109" s="27"/>
      <c r="Y109" s="31"/>
      <c r="Z109" s="27"/>
      <c r="AA109" s="31"/>
      <c r="AB109" s="27"/>
      <c r="AC109" s="31"/>
      <c r="AD109" s="27"/>
      <c r="AE109" s="31"/>
      <c r="AF109" s="27"/>
      <c r="AG109" s="31"/>
      <c r="AH109" s="27"/>
      <c r="AI109" s="31"/>
      <c r="AJ109" s="27"/>
      <c r="AK109" s="31"/>
      <c r="AL109" s="27"/>
      <c r="AM109" s="31"/>
      <c r="AN109" s="27"/>
      <c r="AO109" s="31"/>
      <c r="AP109" s="27"/>
      <c r="AQ109" s="31"/>
      <c r="AR109" s="27"/>
      <c r="AS109" s="31"/>
      <c r="AT109" s="27"/>
      <c r="AU109" s="31"/>
      <c r="AV109" s="27"/>
      <c r="AW109" s="31"/>
      <c r="AX109" s="27"/>
      <c r="AY109" s="31"/>
      <c r="AZ109" s="27"/>
      <c r="BA109" s="31"/>
      <c r="BB109" s="27"/>
      <c r="BC109" s="31"/>
      <c r="BD109" s="27"/>
      <c r="BE109" s="31"/>
      <c r="BF109" s="27"/>
      <c r="BG109" s="31"/>
      <c r="BH109" s="27"/>
      <c r="BI109" s="31"/>
      <c r="BJ109" s="27"/>
      <c r="BK109" s="31"/>
      <c r="BL109" s="27"/>
      <c r="BM109" s="31"/>
      <c r="BN109" s="27"/>
      <c r="BO109" s="31"/>
      <c r="BP109" s="27"/>
      <c r="BQ109" s="31"/>
      <c r="BR109" s="27"/>
      <c r="BS109" s="31"/>
      <c r="BT109" s="27"/>
      <c r="BU109" s="31"/>
      <c r="BV109" s="27"/>
      <c r="BW109" s="31"/>
      <c r="BX109" s="27"/>
      <c r="BY109" s="31"/>
      <c r="BZ109" s="27"/>
      <c r="CA109" s="31"/>
      <c r="CB109" s="27"/>
      <c r="CC109" s="31"/>
      <c r="CD109" s="27"/>
      <c r="CE109" s="31"/>
      <c r="CF109" s="27"/>
      <c r="CG109" s="31"/>
      <c r="CH109" s="27"/>
      <c r="CI109" s="31"/>
      <c r="CJ109" s="27"/>
      <c r="CK109" s="31"/>
      <c r="CL109" s="27"/>
      <c r="CM109" s="31"/>
      <c r="CN109" s="27"/>
      <c r="CO109" s="31"/>
      <c r="CP109" s="27"/>
      <c r="CQ109" s="31"/>
      <c r="CR109" s="27"/>
      <c r="CS109" s="31"/>
      <c r="CT109" s="27"/>
      <c r="CU109" s="31"/>
      <c r="CV109" s="27"/>
      <c r="CW109" s="31"/>
      <c r="CX109" s="27"/>
      <c r="CY109" s="31"/>
      <c r="CZ109" s="27"/>
      <c r="DA109" s="31"/>
      <c r="DB109" s="27"/>
      <c r="DC109" s="31"/>
      <c r="DD109" s="27"/>
      <c r="DE109" s="31"/>
      <c r="DF109" s="27"/>
      <c r="DG109" s="31"/>
      <c r="DH109" s="27"/>
      <c r="DI109" s="31"/>
      <c r="DJ109" s="27"/>
      <c r="DK109" s="31"/>
      <c r="DL109" s="27"/>
      <c r="DM109" s="31"/>
      <c r="DN109" s="27"/>
      <c r="DO109" s="31"/>
      <c r="DP109" s="27"/>
      <c r="DQ109" s="31"/>
      <c r="DR109" s="27"/>
      <c r="DS109" s="31"/>
      <c r="DT109" s="27"/>
      <c r="DU109" s="31"/>
      <c r="DV109" s="27"/>
      <c r="DW109" s="31"/>
      <c r="DX109" s="27"/>
      <c r="DY109" s="31"/>
      <c r="DZ109" s="27"/>
      <c r="EA109" s="31"/>
      <c r="EB109" s="27"/>
      <c r="EC109" s="31"/>
      <c r="ED109" s="27"/>
      <c r="EE109" s="31"/>
      <c r="EF109" s="27"/>
      <c r="EG109" s="31"/>
      <c r="EH109" s="27"/>
      <c r="EI109" s="31"/>
      <c r="EJ109" s="27"/>
      <c r="EK109" s="31"/>
      <c r="EL109" s="27"/>
      <c r="EM109" s="31"/>
      <c r="EN109" s="27"/>
      <c r="EO109" s="31"/>
      <c r="EP109" s="27"/>
      <c r="EQ109" s="31"/>
      <c r="ER109" s="27"/>
      <c r="ES109" s="31"/>
      <c r="ET109" s="27"/>
      <c r="EU109" s="31"/>
      <c r="EV109" s="27"/>
      <c r="EW109" s="31"/>
      <c r="EX109" s="27"/>
      <c r="EY109" s="31"/>
      <c r="EZ109" s="27"/>
      <c r="FA109" s="31"/>
      <c r="FB109" s="27"/>
      <c r="FC109" s="31"/>
      <c r="FD109" s="27"/>
      <c r="FE109" s="31"/>
      <c r="FF109" s="27"/>
      <c r="FG109" s="31"/>
      <c r="FH109" s="27"/>
      <c r="FI109" s="31"/>
      <c r="FJ109" s="27"/>
      <c r="FK109" s="31"/>
      <c r="FL109" s="27"/>
      <c r="FM109" s="31"/>
      <c r="FN109" s="27"/>
      <c r="FO109" s="31"/>
      <c r="FP109" s="27"/>
      <c r="FQ109" s="31"/>
      <c r="FR109" s="27"/>
      <c r="FS109" s="31"/>
      <c r="FT109" s="27"/>
      <c r="FU109" s="31"/>
      <c r="FV109" s="27"/>
      <c r="FW109" s="31"/>
      <c r="FX109" s="27"/>
      <c r="FY109" s="31"/>
      <c r="FZ109" s="27"/>
      <c r="GA109" s="31"/>
      <c r="GB109" s="27"/>
      <c r="GC109" s="31"/>
      <c r="GD109" s="27"/>
      <c r="GE109" s="31"/>
      <c r="GF109" s="27"/>
      <c r="GG109" s="31"/>
      <c r="GH109" s="27"/>
      <c r="GI109" s="31"/>
      <c r="GJ109" s="27"/>
      <c r="GK109" s="31"/>
      <c r="GL109" s="27"/>
      <c r="GM109" s="31"/>
      <c r="GN109" s="27"/>
      <c r="GO109" s="31"/>
      <c r="GP109" s="27"/>
      <c r="GQ109" s="31"/>
      <c r="GR109" s="27"/>
      <c r="GS109" s="31"/>
      <c r="GT109" s="27"/>
      <c r="GU109" s="31"/>
      <c r="GV109" s="27"/>
      <c r="GW109" s="31"/>
      <c r="GX109" s="27"/>
      <c r="GY109" s="31"/>
      <c r="GZ109" s="27"/>
      <c r="HA109" s="31"/>
      <c r="HB109" s="27"/>
      <c r="HC109" s="31"/>
      <c r="HD109" s="27"/>
      <c r="HE109" s="31"/>
      <c r="HF109" s="27"/>
      <c r="HG109" s="31"/>
      <c r="HH109" s="27"/>
      <c r="HI109" s="31"/>
      <c r="HJ109" s="27"/>
      <c r="HK109" s="31"/>
      <c r="HL109" s="27"/>
      <c r="HM109" s="31"/>
      <c r="HN109" s="27"/>
      <c r="HO109" s="31"/>
      <c r="HP109" s="27"/>
      <c r="HQ109" s="31"/>
      <c r="HR109" s="27"/>
      <c r="HS109" s="31"/>
      <c r="HT109" s="27"/>
      <c r="HU109" s="31"/>
      <c r="HV109" s="27"/>
      <c r="HW109" s="31"/>
      <c r="HX109" s="27"/>
      <c r="HY109" s="31"/>
      <c r="HZ109" s="27"/>
      <c r="IA109" s="31"/>
      <c r="IB109" s="27"/>
      <c r="IC109" s="31"/>
      <c r="ID109" s="27"/>
      <c r="IE109" s="31"/>
      <c r="IF109" s="27"/>
      <c r="IG109" s="31"/>
      <c r="IH109" s="27"/>
      <c r="II109" s="31"/>
      <c r="IJ109" s="27"/>
      <c r="IK109" s="31"/>
      <c r="IL109" s="27"/>
      <c r="IM109" s="31"/>
      <c r="IN109" s="27"/>
      <c r="IO109" s="31"/>
      <c r="IP109" s="27"/>
      <c r="IQ109" s="31"/>
      <c r="IR109" s="27"/>
      <c r="IS109" s="31"/>
      <c r="IT109" s="27"/>
    </row>
    <row r="110" spans="1:254">
      <c r="A110" s="8">
        <v>18</v>
      </c>
      <c r="C110" s="9" t="s">
        <v>44</v>
      </c>
      <c r="D110" s="27" t="s">
        <v>64</v>
      </c>
      <c r="E110" s="8">
        <v>18</v>
      </c>
      <c r="G110" s="50"/>
      <c r="H110" s="48">
        <f>+H307</f>
        <v>52641583.410000004</v>
      </c>
      <c r="I110" s="30"/>
      <c r="J110" s="50"/>
      <c r="K110" s="204">
        <v>55926717</v>
      </c>
    </row>
    <row r="111" spans="1:254">
      <c r="A111" s="8">
        <v>19</v>
      </c>
      <c r="C111" s="9" t="s">
        <v>45</v>
      </c>
      <c r="D111" s="27" t="s">
        <v>64</v>
      </c>
      <c r="E111" s="8">
        <v>19</v>
      </c>
      <c r="G111" s="50"/>
      <c r="H111" s="48">
        <f>+H313</f>
        <v>23835165.830000002</v>
      </c>
      <c r="I111" s="30"/>
      <c r="J111" s="50"/>
      <c r="K111" s="204">
        <v>23565174</v>
      </c>
    </row>
    <row r="112" spans="1:254">
      <c r="A112" s="8">
        <v>20</v>
      </c>
      <c r="C112" s="9" t="s">
        <v>46</v>
      </c>
      <c r="D112" s="27" t="s">
        <v>64</v>
      </c>
      <c r="E112" s="8">
        <v>20</v>
      </c>
      <c r="G112" s="50"/>
      <c r="H112" s="48">
        <f>H109+H110+H111</f>
        <v>84286900.480000004</v>
      </c>
      <c r="I112" s="30"/>
      <c r="J112" s="50"/>
      <c r="K112" s="48">
        <f>K109+K110+K111</f>
        <v>86976270</v>
      </c>
    </row>
    <row r="113" spans="1:17">
      <c r="A113" s="27">
        <v>21</v>
      </c>
      <c r="C113" s="9" t="s">
        <v>279</v>
      </c>
      <c r="D113" s="27" t="s">
        <v>280</v>
      </c>
      <c r="E113" s="8">
        <v>21</v>
      </c>
      <c r="G113" s="50"/>
      <c r="H113" s="48">
        <f>+H352-H333</f>
        <v>12428440</v>
      </c>
      <c r="I113" s="30"/>
      <c r="J113" s="50"/>
      <c r="K113" s="48">
        <f>+K352-K333</f>
        <v>15325373</v>
      </c>
      <c r="L113" s="137" t="s">
        <v>38</v>
      </c>
    </row>
    <row r="114" spans="1:17">
      <c r="A114" s="27">
        <v>22</v>
      </c>
      <c r="C114" s="9" t="s">
        <v>276</v>
      </c>
      <c r="D114" s="27"/>
      <c r="E114" s="8">
        <v>22</v>
      </c>
      <c r="G114" s="50"/>
      <c r="H114" s="48">
        <f>H333</f>
        <v>0</v>
      </c>
      <c r="I114" s="30" t="s">
        <v>38</v>
      </c>
      <c r="J114" s="50"/>
      <c r="K114" s="48">
        <f>K333</f>
        <v>0</v>
      </c>
    </row>
    <row r="115" spans="1:17">
      <c r="A115" s="8">
        <v>23</v>
      </c>
      <c r="C115" s="32"/>
      <c r="E115" s="8">
        <v>23</v>
      </c>
      <c r="F115" s="19" t="s">
        <v>6</v>
      </c>
      <c r="G115" s="20"/>
      <c r="H115" s="21"/>
      <c r="I115" s="28"/>
      <c r="J115" s="20"/>
      <c r="K115" s="21"/>
      <c r="Q115" s="137" t="s">
        <v>38</v>
      </c>
    </row>
    <row r="116" spans="1:17">
      <c r="A116" s="8">
        <v>24</v>
      </c>
      <c r="C116" s="32"/>
      <c r="D116" s="9"/>
      <c r="E116" s="8">
        <v>24</v>
      </c>
    </row>
    <row r="117" spans="1:17">
      <c r="A117" s="8">
        <v>25</v>
      </c>
      <c r="C117" s="9" t="s">
        <v>277</v>
      </c>
      <c r="D117" s="27" t="s">
        <v>65</v>
      </c>
      <c r="E117" s="8">
        <v>25</v>
      </c>
      <c r="G117" s="50"/>
      <c r="H117" s="48">
        <f>+H398</f>
        <v>102263598.99999999</v>
      </c>
      <c r="I117" s="30"/>
      <c r="J117" s="50"/>
      <c r="K117" s="48">
        <f>+K398</f>
        <v>99040658.219999999</v>
      </c>
    </row>
    <row r="118" spans="1:17">
      <c r="A118" s="137">
        <v>26</v>
      </c>
      <c r="E118" s="137">
        <v>26</v>
      </c>
      <c r="F118" s="19" t="s">
        <v>6</v>
      </c>
      <c r="G118" s="20"/>
      <c r="H118" s="21"/>
      <c r="I118" s="28"/>
      <c r="J118" s="20"/>
      <c r="K118" s="21"/>
    </row>
    <row r="119" spans="1:17">
      <c r="A119" s="8">
        <v>27</v>
      </c>
      <c r="C119" s="9" t="s">
        <v>48</v>
      </c>
      <c r="E119" s="8">
        <v>27</v>
      </c>
      <c r="F119" s="17"/>
      <c r="G119" s="50"/>
      <c r="H119" s="48">
        <f>H105+H106+H112+H113+H114+H117</f>
        <v>261718173.48000002</v>
      </c>
      <c r="I119" s="29"/>
      <c r="J119" s="51"/>
      <c r="K119" s="48">
        <f>K105+K106+K112+K113+K114+K117</f>
        <v>263964222.22</v>
      </c>
      <c r="L119" s="91"/>
      <c r="M119" s="91"/>
      <c r="N119" s="91"/>
      <c r="O119" s="91"/>
      <c r="P119" s="91"/>
      <c r="Q119" s="91"/>
    </row>
    <row r="120" spans="1:17">
      <c r="A120" s="8"/>
      <c r="C120" s="9"/>
      <c r="E120" s="8"/>
      <c r="F120" s="52" t="s">
        <v>260</v>
      </c>
      <c r="G120" s="53"/>
      <c r="H120" s="53"/>
      <c r="I120" s="53"/>
      <c r="J120" s="54"/>
      <c r="K120" s="55"/>
    </row>
    <row r="121" spans="1:17" ht="29.25" customHeight="1">
      <c r="C121" s="243" t="s">
        <v>233</v>
      </c>
      <c r="D121" s="243"/>
      <c r="E121" s="243"/>
      <c r="F121" s="243"/>
      <c r="G121" s="243"/>
      <c r="H121" s="243"/>
      <c r="I121" s="243"/>
      <c r="J121" s="243"/>
      <c r="K121" s="56"/>
    </row>
    <row r="122" spans="1:17">
      <c r="D122" s="27"/>
      <c r="F122" s="19"/>
      <c r="G122" s="20"/>
      <c r="H122" s="3">
        <f>H119-H101</f>
        <v>-0.16399997472763062</v>
      </c>
      <c r="I122" s="28"/>
      <c r="J122" s="20"/>
      <c r="K122" s="3">
        <f>K119-K101</f>
        <v>0.27999997138977051</v>
      </c>
      <c r="M122" s="137" t="s">
        <v>38</v>
      </c>
    </row>
    <row r="123" spans="1:17">
      <c r="C123" s="137" t="s">
        <v>49</v>
      </c>
      <c r="G123" s="137"/>
      <c r="H123" s="137"/>
      <c r="J123" s="137"/>
      <c r="K123" s="137"/>
    </row>
    <row r="124" spans="1:17">
      <c r="D124" s="27"/>
      <c r="F124" s="19"/>
      <c r="G124" s="20"/>
      <c r="I124" s="28"/>
      <c r="J124" s="20"/>
      <c r="K124" s="21"/>
    </row>
    <row r="125" spans="1:17">
      <c r="E125" s="35"/>
    </row>
    <row r="126" spans="1:17">
      <c r="A126" s="36" t="s">
        <v>281</v>
      </c>
    </row>
    <row r="127" spans="1:17">
      <c r="A127" s="16" t="str">
        <f>$A$83</f>
        <v xml:space="preserve">Institution No.:  </v>
      </c>
      <c r="B127" s="36"/>
      <c r="C127" s="36"/>
      <c r="D127" s="36"/>
      <c r="E127" s="37"/>
      <c r="F127" s="36"/>
      <c r="G127" s="38"/>
      <c r="H127" s="39"/>
      <c r="I127" s="36"/>
      <c r="J127" s="38"/>
      <c r="K127" s="15" t="s">
        <v>50</v>
      </c>
    </row>
    <row r="128" spans="1:17">
      <c r="A128" s="244" t="s">
        <v>282</v>
      </c>
      <c r="B128" s="244"/>
      <c r="C128" s="244"/>
      <c r="D128" s="244"/>
      <c r="E128" s="244"/>
      <c r="F128" s="244"/>
      <c r="G128" s="244"/>
      <c r="H128" s="244"/>
      <c r="I128" s="244"/>
      <c r="J128" s="244"/>
      <c r="K128" s="244"/>
    </row>
    <row r="129" spans="1:11">
      <c r="A129" s="16" t="str">
        <f>$A$42</f>
        <v xml:space="preserve">NAME: </v>
      </c>
      <c r="C129" s="137" t="str">
        <f>$D$20</f>
        <v>University of Colorado</v>
      </c>
      <c r="H129" s="40"/>
      <c r="J129" s="14"/>
      <c r="K129" s="18" t="str">
        <f>$K$3</f>
        <v>Date: October 3, 2016</v>
      </c>
    </row>
    <row r="130" spans="1:11">
      <c r="A130" s="19" t="s">
        <v>6</v>
      </c>
      <c r="B130" s="19" t="s">
        <v>6</v>
      </c>
      <c r="C130" s="19" t="s">
        <v>6</v>
      </c>
      <c r="D130" s="19" t="s">
        <v>6</v>
      </c>
      <c r="E130" s="19" t="s">
        <v>6</v>
      </c>
      <c r="F130" s="19" t="s">
        <v>6</v>
      </c>
      <c r="G130" s="20" t="s">
        <v>6</v>
      </c>
      <c r="H130" s="21" t="s">
        <v>6</v>
      </c>
      <c r="I130" s="19" t="s">
        <v>6</v>
      </c>
      <c r="J130" s="20" t="s">
        <v>6</v>
      </c>
      <c r="K130" s="21" t="s">
        <v>6</v>
      </c>
    </row>
    <row r="131" spans="1:11">
      <c r="A131" s="22" t="s">
        <v>7</v>
      </c>
      <c r="E131" s="22" t="s">
        <v>7</v>
      </c>
      <c r="F131" s="23"/>
      <c r="G131" s="24"/>
      <c r="H131" s="25" t="s">
        <v>232</v>
      </c>
      <c r="I131" s="23"/>
      <c r="J131" s="24"/>
      <c r="K131" s="25" t="s">
        <v>257</v>
      </c>
    </row>
    <row r="132" spans="1:11">
      <c r="A132" s="22" t="s">
        <v>9</v>
      </c>
      <c r="C132" s="26" t="s">
        <v>51</v>
      </c>
      <c r="E132" s="22" t="s">
        <v>9</v>
      </c>
      <c r="F132" s="23"/>
      <c r="G132" s="24"/>
      <c r="H132" s="25" t="s">
        <v>12</v>
      </c>
      <c r="I132" s="23"/>
      <c r="J132" s="24"/>
      <c r="K132" s="25" t="s">
        <v>13</v>
      </c>
    </row>
    <row r="133" spans="1:11">
      <c r="A133" s="19" t="s">
        <v>6</v>
      </c>
      <c r="B133" s="19" t="s">
        <v>6</v>
      </c>
      <c r="C133" s="19" t="s">
        <v>6</v>
      </c>
      <c r="D133" s="19" t="s">
        <v>6</v>
      </c>
      <c r="E133" s="19" t="s">
        <v>6</v>
      </c>
      <c r="F133" s="19" t="s">
        <v>6</v>
      </c>
      <c r="G133" s="20" t="s">
        <v>6</v>
      </c>
      <c r="H133" s="21" t="s">
        <v>6</v>
      </c>
      <c r="I133" s="19" t="s">
        <v>6</v>
      </c>
      <c r="J133" s="20" t="s">
        <v>6</v>
      </c>
      <c r="K133" s="21" t="s">
        <v>6</v>
      </c>
    </row>
    <row r="134" spans="1:11">
      <c r="A134" s="137">
        <v>1</v>
      </c>
      <c r="C134" s="137" t="s">
        <v>52</v>
      </c>
      <c r="E134" s="137">
        <v>1</v>
      </c>
    </row>
    <row r="135" spans="1:11" ht="33.75" customHeight="1">
      <c r="A135" s="41">
        <v>2</v>
      </c>
      <c r="C135" s="245" t="s">
        <v>66</v>
      </c>
      <c r="D135" s="245"/>
      <c r="E135" s="41">
        <v>2</v>
      </c>
      <c r="G135" s="94"/>
      <c r="H135" s="95">
        <v>0</v>
      </c>
      <c r="I135" s="95"/>
      <c r="J135" s="95"/>
      <c r="K135" s="95">
        <v>0</v>
      </c>
    </row>
    <row r="136" spans="1:11" ht="15.75" customHeight="1">
      <c r="A136" s="137">
        <v>3</v>
      </c>
      <c r="C136" s="137" t="s">
        <v>53</v>
      </c>
      <c r="E136" s="137">
        <v>3</v>
      </c>
      <c r="G136" s="94"/>
      <c r="H136" s="94">
        <v>0</v>
      </c>
      <c r="I136" s="94"/>
      <c r="J136" s="94"/>
      <c r="K136" s="94">
        <v>0</v>
      </c>
    </row>
    <row r="137" spans="1:11">
      <c r="A137" s="137">
        <v>4</v>
      </c>
      <c r="C137" s="137" t="s">
        <v>54</v>
      </c>
      <c r="E137" s="137">
        <v>4</v>
      </c>
      <c r="G137" s="94"/>
      <c r="H137" s="94">
        <v>0</v>
      </c>
      <c r="I137" s="94"/>
      <c r="J137" s="94"/>
      <c r="K137" s="94">
        <v>0</v>
      </c>
    </row>
    <row r="138" spans="1:11">
      <c r="A138" s="137">
        <v>5</v>
      </c>
      <c r="C138" s="137" t="s">
        <v>55</v>
      </c>
      <c r="E138" s="137">
        <v>5</v>
      </c>
      <c r="G138" s="94"/>
      <c r="H138" s="94">
        <v>0</v>
      </c>
      <c r="I138" s="94"/>
      <c r="J138" s="94"/>
      <c r="K138" s="94">
        <v>0</v>
      </c>
    </row>
    <row r="139" spans="1:11" ht="47.25" customHeight="1">
      <c r="A139" s="41">
        <v>6</v>
      </c>
      <c r="C139" s="245" t="s">
        <v>56</v>
      </c>
      <c r="D139" s="245"/>
      <c r="E139" s="41">
        <v>6</v>
      </c>
      <c r="G139" s="94"/>
      <c r="H139" s="95">
        <v>0</v>
      </c>
      <c r="I139" s="95"/>
      <c r="J139" s="95"/>
      <c r="K139" s="95">
        <v>0</v>
      </c>
    </row>
    <row r="140" spans="1:11">
      <c r="A140" s="137">
        <v>7</v>
      </c>
      <c r="E140" s="137">
        <v>7</v>
      </c>
      <c r="G140" s="94"/>
      <c r="H140" s="94"/>
      <c r="I140" s="94"/>
      <c r="J140" s="94"/>
      <c r="K140" s="94"/>
    </row>
    <row r="141" spans="1:11">
      <c r="A141" s="137">
        <v>8</v>
      </c>
      <c r="E141" s="137">
        <v>8</v>
      </c>
      <c r="G141" s="94"/>
      <c r="H141" s="94"/>
      <c r="I141" s="94"/>
      <c r="J141" s="94"/>
      <c r="K141" s="94"/>
    </row>
    <row r="142" spans="1:11">
      <c r="A142" s="137">
        <v>9</v>
      </c>
      <c r="E142" s="137">
        <v>9</v>
      </c>
      <c r="G142" s="94"/>
      <c r="H142" s="94"/>
      <c r="I142" s="94"/>
      <c r="J142" s="94"/>
      <c r="K142" s="94"/>
    </row>
    <row r="143" spans="1:11">
      <c r="A143" s="137">
        <v>10</v>
      </c>
      <c r="E143" s="137">
        <v>10</v>
      </c>
      <c r="G143" s="94"/>
      <c r="H143" s="94"/>
      <c r="I143" s="94"/>
      <c r="J143" s="94"/>
      <c r="K143" s="94"/>
    </row>
    <row r="144" spans="1:11">
      <c r="A144" s="137">
        <v>11</v>
      </c>
      <c r="E144" s="137">
        <v>11</v>
      </c>
      <c r="G144" s="94"/>
      <c r="H144" s="94"/>
      <c r="I144" s="94"/>
      <c r="J144" s="94"/>
      <c r="K144" s="94"/>
    </row>
    <row r="145" spans="1:11">
      <c r="A145" s="137">
        <v>12</v>
      </c>
      <c r="C145" s="137" t="s">
        <v>57</v>
      </c>
      <c r="E145" s="137">
        <v>12</v>
      </c>
      <c r="G145" s="94"/>
      <c r="H145" s="94">
        <f>SUM(H135:H144)</f>
        <v>0</v>
      </c>
      <c r="I145" s="94"/>
      <c r="J145" s="94"/>
      <c r="K145" s="94">
        <f>SUM(K135:K144)</f>
        <v>0</v>
      </c>
    </row>
    <row r="146" spans="1:11">
      <c r="E146" s="35"/>
    </row>
    <row r="147" spans="1:11">
      <c r="E147" s="35"/>
    </row>
    <row r="148" spans="1:11">
      <c r="E148" s="35"/>
    </row>
    <row r="149" spans="1:11">
      <c r="E149" s="35"/>
    </row>
    <row r="150" spans="1:11">
      <c r="E150" s="35"/>
    </row>
    <row r="151" spans="1:11">
      <c r="E151" s="35"/>
    </row>
    <row r="152" spans="1:11">
      <c r="E152" s="35"/>
    </row>
    <row r="154" spans="1:11">
      <c r="D154" s="42"/>
      <c r="F154" s="42"/>
      <c r="G154" s="43"/>
      <c r="H154" s="44"/>
    </row>
    <row r="155" spans="1:11">
      <c r="E155" s="35"/>
    </row>
    <row r="156" spans="1:11">
      <c r="E156" s="35"/>
    </row>
    <row r="157" spans="1:11">
      <c r="E157" s="35"/>
    </row>
    <row r="158" spans="1:11">
      <c r="C158" s="137" t="s">
        <v>283</v>
      </c>
      <c r="E158" s="35"/>
    </row>
    <row r="159" spans="1:11">
      <c r="E159" s="35"/>
    </row>
    <row r="160" spans="1:11" ht="12.75">
      <c r="B160" s="45"/>
      <c r="C160" s="46"/>
      <c r="D160" s="47"/>
      <c r="E160" s="47"/>
      <c r="F160" s="47"/>
    </row>
    <row r="161" spans="1:13" ht="12.75">
      <c r="B161" s="45"/>
      <c r="C161" s="46"/>
      <c r="D161" s="47"/>
      <c r="E161" s="47"/>
      <c r="F161" s="47"/>
    </row>
    <row r="162" spans="1:13">
      <c r="E162" s="35"/>
    </row>
    <row r="163" spans="1:13">
      <c r="E163" s="35"/>
    </row>
    <row r="164" spans="1:13">
      <c r="E164" s="35"/>
    </row>
    <row r="165" spans="1:13">
      <c r="E165" s="35"/>
    </row>
    <row r="166" spans="1:13">
      <c r="E166" s="35"/>
    </row>
    <row r="167" spans="1:13">
      <c r="E167" s="35"/>
    </row>
    <row r="168" spans="1:13">
      <c r="E168" s="35"/>
    </row>
    <row r="169" spans="1:13">
      <c r="E169" s="35"/>
    </row>
    <row r="170" spans="1:13">
      <c r="E170" s="35"/>
    </row>
    <row r="171" spans="1:13">
      <c r="E171" s="35"/>
    </row>
    <row r="172" spans="1:13">
      <c r="E172" s="35"/>
    </row>
    <row r="173" spans="1:13">
      <c r="E173" s="35"/>
    </row>
    <row r="174" spans="1:13">
      <c r="A174" s="16" t="str">
        <f>$A$83</f>
        <v xml:space="preserve">Institution No.:  </v>
      </c>
      <c r="E174" s="35"/>
      <c r="G174" s="14"/>
      <c r="H174" s="40"/>
      <c r="J174" s="14"/>
      <c r="K174" s="15" t="s">
        <v>67</v>
      </c>
      <c r="L174" s="17"/>
      <c r="M174" s="57"/>
    </row>
    <row r="175" spans="1:13" s="36" customFormat="1">
      <c r="A175" s="244" t="s">
        <v>68</v>
      </c>
      <c r="B175" s="244"/>
      <c r="C175" s="244"/>
      <c r="D175" s="244"/>
      <c r="E175" s="244"/>
      <c r="F175" s="244"/>
      <c r="G175" s="244"/>
      <c r="H175" s="244"/>
      <c r="I175" s="244"/>
      <c r="J175" s="244"/>
      <c r="K175" s="244"/>
      <c r="L175" s="58"/>
      <c r="M175" s="59"/>
    </row>
    <row r="176" spans="1:13">
      <c r="A176" s="16" t="str">
        <f>$A$42</f>
        <v xml:space="preserve">NAME: </v>
      </c>
      <c r="C176" s="137" t="str">
        <f>$D$20</f>
        <v>University of Colorado</v>
      </c>
      <c r="H176" s="40"/>
      <c r="J176" s="14"/>
      <c r="K176" s="18" t="str">
        <f>$K$3</f>
        <v>Date: October 3, 2016</v>
      </c>
      <c r="L176" s="17"/>
      <c r="M176" s="57"/>
    </row>
    <row r="177" spans="1:11">
      <c r="A177" s="19" t="s">
        <v>6</v>
      </c>
      <c r="B177" s="19" t="s">
        <v>6</v>
      </c>
      <c r="C177" s="19" t="s">
        <v>6</v>
      </c>
      <c r="D177" s="19" t="s">
        <v>6</v>
      </c>
      <c r="E177" s="19" t="s">
        <v>6</v>
      </c>
      <c r="F177" s="19" t="s">
        <v>6</v>
      </c>
      <c r="G177" s="20" t="s">
        <v>6</v>
      </c>
      <c r="H177" s="21" t="s">
        <v>6</v>
      </c>
      <c r="I177" s="19" t="s">
        <v>6</v>
      </c>
      <c r="J177" s="20" t="s">
        <v>6</v>
      </c>
      <c r="K177" s="21" t="s">
        <v>6</v>
      </c>
    </row>
    <row r="178" spans="1:11">
      <c r="A178" s="22" t="s">
        <v>7</v>
      </c>
      <c r="E178" s="22" t="s">
        <v>7</v>
      </c>
      <c r="G178" s="24"/>
      <c r="H178" s="25" t="s">
        <v>232</v>
      </c>
      <c r="I178" s="23"/>
      <c r="J178" s="137"/>
      <c r="K178" s="25" t="str">
        <f>K131</f>
        <v>2016-17</v>
      </c>
    </row>
    <row r="179" spans="1:11">
      <c r="A179" s="22" t="s">
        <v>9</v>
      </c>
      <c r="E179" s="22" t="s">
        <v>9</v>
      </c>
      <c r="G179" s="24"/>
      <c r="H179" s="25" t="s">
        <v>12</v>
      </c>
      <c r="I179" s="23"/>
      <c r="J179" s="137"/>
      <c r="K179" s="25" t="str">
        <f>K132</f>
        <v>Estimate</v>
      </c>
    </row>
    <row r="180" spans="1:11">
      <c r="A180" s="19" t="s">
        <v>6</v>
      </c>
      <c r="B180" s="19" t="s">
        <v>6</v>
      </c>
      <c r="C180" s="19" t="s">
        <v>6</v>
      </c>
      <c r="D180" s="19" t="s">
        <v>6</v>
      </c>
      <c r="E180" s="19" t="s">
        <v>6</v>
      </c>
      <c r="F180" s="19" t="s">
        <v>6</v>
      </c>
      <c r="G180" s="20" t="s">
        <v>6</v>
      </c>
      <c r="H180" s="21" t="s">
        <v>6</v>
      </c>
      <c r="I180" s="19" t="s">
        <v>6</v>
      </c>
      <c r="J180" s="19" t="s">
        <v>6</v>
      </c>
      <c r="K180" s="19" t="s">
        <v>6</v>
      </c>
    </row>
    <row r="181" spans="1:11">
      <c r="A181" s="8">
        <v>1</v>
      </c>
      <c r="C181" s="9" t="s">
        <v>69</v>
      </c>
      <c r="E181" s="8">
        <v>1</v>
      </c>
      <c r="G181" s="14"/>
      <c r="H181" s="30"/>
      <c r="J181" s="137"/>
      <c r="K181" s="137"/>
    </row>
    <row r="182" spans="1:11">
      <c r="A182" s="27" t="s">
        <v>70</v>
      </c>
      <c r="C182" s="9" t="s">
        <v>71</v>
      </c>
      <c r="E182" s="27" t="s">
        <v>70</v>
      </c>
      <c r="F182" s="60"/>
      <c r="G182" s="96"/>
      <c r="H182" s="166">
        <v>494.46666666666664</v>
      </c>
      <c r="I182" s="96"/>
      <c r="J182" s="137"/>
      <c r="K182" s="164">
        <v>566</v>
      </c>
    </row>
    <row r="183" spans="1:11">
      <c r="A183" s="27" t="s">
        <v>72</v>
      </c>
      <c r="C183" s="9" t="s">
        <v>73</v>
      </c>
      <c r="E183" s="27" t="s">
        <v>72</v>
      </c>
      <c r="F183" s="60"/>
      <c r="G183" s="96"/>
      <c r="H183" s="165">
        <f>H184-H182</f>
        <v>52.433333333333337</v>
      </c>
      <c r="I183" s="96"/>
      <c r="J183" s="137"/>
      <c r="K183" s="165">
        <f>K184-K182</f>
        <v>0</v>
      </c>
    </row>
    <row r="184" spans="1:11">
      <c r="A184" s="27" t="s">
        <v>74</v>
      </c>
      <c r="C184" s="9" t="s">
        <v>75</v>
      </c>
      <c r="E184" s="27" t="s">
        <v>74</v>
      </c>
      <c r="F184" s="60"/>
      <c r="G184" s="96"/>
      <c r="H184" s="166">
        <v>546.9</v>
      </c>
      <c r="I184" s="96"/>
      <c r="J184" s="137"/>
      <c r="K184" s="166">
        <v>566</v>
      </c>
    </row>
    <row r="185" spans="1:11">
      <c r="A185" s="8">
        <v>3</v>
      </c>
      <c r="C185" s="9" t="s">
        <v>76</v>
      </c>
      <c r="E185" s="8">
        <v>3</v>
      </c>
      <c r="F185" s="60"/>
      <c r="G185" s="96"/>
      <c r="H185" s="166">
        <v>2890</v>
      </c>
      <c r="I185" s="96"/>
      <c r="J185" s="137"/>
      <c r="K185" s="164">
        <v>2903</v>
      </c>
    </row>
    <row r="186" spans="1:11">
      <c r="A186" s="8">
        <v>4</v>
      </c>
      <c r="C186" s="9" t="s">
        <v>77</v>
      </c>
      <c r="E186" s="8">
        <v>4</v>
      </c>
      <c r="F186" s="60"/>
      <c r="G186" s="96"/>
      <c r="H186" s="166">
        <v>3360</v>
      </c>
      <c r="I186" s="96"/>
      <c r="J186" s="137"/>
      <c r="K186" s="166">
        <f>K185+K184</f>
        <v>3469</v>
      </c>
    </row>
    <row r="187" spans="1:11">
      <c r="A187" s="8">
        <v>5</v>
      </c>
      <c r="E187" s="8">
        <v>5</v>
      </c>
      <c r="F187" s="60"/>
      <c r="G187" s="96"/>
      <c r="H187" s="166"/>
      <c r="I187" s="96"/>
      <c r="J187" s="137"/>
      <c r="K187" s="166"/>
    </row>
    <row r="188" spans="1:11">
      <c r="A188" s="8">
        <v>6</v>
      </c>
      <c r="C188" s="9" t="s">
        <v>78</v>
      </c>
      <c r="E188" s="8">
        <v>6</v>
      </c>
      <c r="F188" s="60"/>
      <c r="G188" s="96"/>
      <c r="H188" s="166">
        <v>43</v>
      </c>
      <c r="I188" s="96"/>
      <c r="J188" s="137"/>
      <c r="K188" s="164">
        <v>60</v>
      </c>
    </row>
    <row r="189" spans="1:11">
      <c r="A189" s="8">
        <v>7</v>
      </c>
      <c r="C189" s="9" t="s">
        <v>79</v>
      </c>
      <c r="E189" s="8">
        <v>7</v>
      </c>
      <c r="F189" s="60"/>
      <c r="G189" s="96"/>
      <c r="H189" s="166">
        <v>681</v>
      </c>
      <c r="I189" s="96"/>
      <c r="J189" s="137"/>
      <c r="K189" s="164">
        <v>670</v>
      </c>
    </row>
    <row r="190" spans="1:11">
      <c r="A190" s="8">
        <v>8</v>
      </c>
      <c r="C190" s="9" t="s">
        <v>80</v>
      </c>
      <c r="E190" s="8">
        <v>8</v>
      </c>
      <c r="F190" s="60"/>
      <c r="G190" s="96"/>
      <c r="H190" s="166">
        <v>724</v>
      </c>
      <c r="I190" s="96"/>
      <c r="J190" s="137"/>
      <c r="K190" s="166">
        <v>730</v>
      </c>
    </row>
    <row r="191" spans="1:11">
      <c r="A191" s="8">
        <v>9</v>
      </c>
      <c r="E191" s="8">
        <v>9</v>
      </c>
      <c r="F191" s="60"/>
      <c r="G191" s="96"/>
      <c r="H191" s="166"/>
      <c r="I191" s="96"/>
      <c r="J191" s="137"/>
      <c r="K191" s="166"/>
    </row>
    <row r="192" spans="1:11">
      <c r="A192" s="8">
        <v>10</v>
      </c>
      <c r="C192" s="9" t="s">
        <v>81</v>
      </c>
      <c r="E192" s="8">
        <v>10</v>
      </c>
      <c r="F192" s="60"/>
      <c r="G192" s="96"/>
      <c r="H192" s="166">
        <f>H184+H188</f>
        <v>589.9</v>
      </c>
      <c r="I192" s="96"/>
      <c r="J192" s="137"/>
      <c r="K192" s="166">
        <f>K184+K188</f>
        <v>626</v>
      </c>
    </row>
    <row r="193" spans="1:11">
      <c r="A193" s="8">
        <v>11</v>
      </c>
      <c r="C193" s="9" t="s">
        <v>82</v>
      </c>
      <c r="E193" s="8">
        <v>11</v>
      </c>
      <c r="F193" s="60"/>
      <c r="G193" s="96"/>
      <c r="H193" s="166">
        <f>H185+H189</f>
        <v>3571</v>
      </c>
      <c r="I193" s="96"/>
      <c r="J193" s="137"/>
      <c r="K193" s="166">
        <f>K185+K189</f>
        <v>3573</v>
      </c>
    </row>
    <row r="194" spans="1:11">
      <c r="A194" s="8">
        <v>12</v>
      </c>
      <c r="C194" s="9" t="s">
        <v>83</v>
      </c>
      <c r="E194" s="8">
        <v>12</v>
      </c>
      <c r="F194" s="60"/>
      <c r="G194" s="96"/>
      <c r="H194" s="166">
        <f>H193+H192</f>
        <v>4160.8999999999996</v>
      </c>
      <c r="I194" s="96"/>
      <c r="J194" s="137"/>
      <c r="K194" s="166">
        <f>K193+K192</f>
        <v>4199</v>
      </c>
    </row>
    <row r="195" spans="1:11">
      <c r="A195" s="8">
        <v>13</v>
      </c>
      <c r="E195" s="8">
        <v>13</v>
      </c>
      <c r="G195" s="96"/>
      <c r="H195" s="99"/>
      <c r="I195" s="100"/>
      <c r="J195" s="137"/>
      <c r="K195" s="167"/>
    </row>
    <row r="196" spans="1:11">
      <c r="A196" s="8">
        <v>15</v>
      </c>
      <c r="C196" s="9" t="s">
        <v>84</v>
      </c>
      <c r="E196" s="8">
        <v>15</v>
      </c>
      <c r="G196" s="96"/>
      <c r="H196" s="231"/>
      <c r="I196" s="100"/>
      <c r="J196" s="137"/>
      <c r="K196" s="137"/>
    </row>
    <row r="197" spans="1:11">
      <c r="A197" s="8">
        <v>16</v>
      </c>
      <c r="C197" s="9" t="s">
        <v>85</v>
      </c>
      <c r="E197" s="8">
        <v>16</v>
      </c>
      <c r="G197" s="96"/>
      <c r="H197" s="105">
        <f>(H101)/H194</f>
        <v>62899.41446417843</v>
      </c>
      <c r="I197" s="102"/>
      <c r="J197" s="137"/>
      <c r="K197" s="137"/>
    </row>
    <row r="198" spans="1:11">
      <c r="A198" s="8">
        <v>17</v>
      </c>
      <c r="C198" s="9" t="s">
        <v>86</v>
      </c>
      <c r="E198" s="8">
        <v>17</v>
      </c>
      <c r="G198" s="96"/>
      <c r="H198" s="100">
        <v>2250</v>
      </c>
      <c r="I198" s="100"/>
      <c r="J198" s="137"/>
      <c r="K198" s="137"/>
    </row>
    <row r="199" spans="1:11">
      <c r="A199" s="8">
        <v>18</v>
      </c>
      <c r="E199" s="8">
        <v>18</v>
      </c>
      <c r="G199" s="96"/>
      <c r="H199" s="100"/>
      <c r="I199" s="100"/>
      <c r="J199" s="137"/>
      <c r="K199" s="137"/>
    </row>
    <row r="200" spans="1:11">
      <c r="A200" s="137">
        <v>19</v>
      </c>
      <c r="C200" s="9" t="s">
        <v>87</v>
      </c>
      <c r="E200" s="137">
        <v>19</v>
      </c>
      <c r="G200" s="96"/>
      <c r="H200" s="100"/>
      <c r="I200" s="100"/>
      <c r="J200" s="137"/>
      <c r="K200" s="137"/>
    </row>
    <row r="201" spans="1:11">
      <c r="A201" s="8">
        <v>20</v>
      </c>
      <c r="C201" s="9" t="s">
        <v>88</v>
      </c>
      <c r="E201" s="8">
        <v>20</v>
      </c>
      <c r="F201" s="10"/>
      <c r="G201" s="103"/>
      <c r="H201" s="104">
        <f>G459</f>
        <v>394.71000000000004</v>
      </c>
      <c r="I201" s="103"/>
      <c r="J201" s="137"/>
      <c r="K201" s="137"/>
    </row>
    <row r="202" spans="1:11">
      <c r="A202" s="8">
        <v>21</v>
      </c>
      <c r="C202" s="9" t="s">
        <v>89</v>
      </c>
      <c r="E202" s="8">
        <v>21</v>
      </c>
      <c r="F202" s="10"/>
      <c r="G202" s="103"/>
      <c r="H202" s="104">
        <f>G455</f>
        <v>355.65000000000003</v>
      </c>
      <c r="I202" s="103"/>
      <c r="J202" s="137"/>
      <c r="K202" s="137"/>
    </row>
    <row r="203" spans="1:11">
      <c r="A203" s="8">
        <v>22</v>
      </c>
      <c r="C203" s="9" t="s">
        <v>90</v>
      </c>
      <c r="E203" s="8">
        <v>22</v>
      </c>
      <c r="F203" s="10"/>
      <c r="G203" s="103"/>
      <c r="H203" s="104">
        <f>G457</f>
        <v>39.06</v>
      </c>
      <c r="I203" s="103"/>
      <c r="J203" s="137"/>
      <c r="K203" s="137"/>
    </row>
    <row r="204" spans="1:11">
      <c r="A204" s="8">
        <v>23</v>
      </c>
      <c r="E204" s="8">
        <v>23</v>
      </c>
      <c r="F204" s="10"/>
      <c r="G204" s="103"/>
      <c r="H204" s="104"/>
      <c r="I204" s="103"/>
      <c r="J204" s="137"/>
      <c r="K204" s="137"/>
    </row>
    <row r="205" spans="1:11">
      <c r="A205" s="8">
        <v>24</v>
      </c>
      <c r="C205" s="9" t="s">
        <v>91</v>
      </c>
      <c r="E205" s="8">
        <v>24</v>
      </c>
      <c r="F205" s="10"/>
      <c r="G205" s="103"/>
      <c r="H205" s="103"/>
      <c r="I205" s="103"/>
      <c r="K205" s="137"/>
    </row>
    <row r="206" spans="1:11">
      <c r="A206" s="8">
        <v>25</v>
      </c>
      <c r="C206" s="9" t="s">
        <v>92</v>
      </c>
      <c r="E206" s="8">
        <v>25</v>
      </c>
      <c r="G206" s="96"/>
      <c r="H206" s="100">
        <f>IF(G459=0,0,H459/G459)+IF(G498=0,0,H498/G498)</f>
        <v>379831.23355643079</v>
      </c>
      <c r="I206" s="100"/>
      <c r="K206" s="137"/>
    </row>
    <row r="207" spans="1:11">
      <c r="A207" s="8">
        <v>26</v>
      </c>
      <c r="C207" s="9" t="s">
        <v>93</v>
      </c>
      <c r="E207" s="8">
        <v>26</v>
      </c>
      <c r="G207" s="96"/>
      <c r="H207" s="100">
        <f>IF(H202=0,0,(H455+H456+H494+H495)/H202)</f>
        <v>169983.68289048222</v>
      </c>
      <c r="I207" s="100"/>
      <c r="J207" s="137"/>
      <c r="K207" s="137"/>
    </row>
    <row r="208" spans="1:11">
      <c r="A208" s="8">
        <v>27</v>
      </c>
      <c r="C208" s="9" t="s">
        <v>94</v>
      </c>
      <c r="E208" s="8">
        <v>27</v>
      </c>
      <c r="G208" s="96"/>
      <c r="H208" s="100">
        <f>IF(H203=0,0,(H457+H458+H496+H497)/H203)</f>
        <v>162924.9311315924</v>
      </c>
      <c r="I208" s="100"/>
      <c r="J208" s="137"/>
      <c r="K208" s="137"/>
    </row>
    <row r="209" spans="1:13">
      <c r="A209" s="8">
        <v>28</v>
      </c>
      <c r="E209" s="8">
        <v>28</v>
      </c>
      <c r="G209" s="96"/>
      <c r="H209" s="100"/>
      <c r="I209" s="100"/>
      <c r="J209" s="137"/>
      <c r="K209" s="137"/>
    </row>
    <row r="210" spans="1:13">
      <c r="A210" s="8">
        <v>29</v>
      </c>
      <c r="C210" s="9" t="s">
        <v>95</v>
      </c>
      <c r="E210" s="8">
        <v>29</v>
      </c>
      <c r="F210" s="61"/>
      <c r="G210" s="96"/>
      <c r="H210" s="97">
        <f>G101</f>
        <v>1299.5040000000001</v>
      </c>
      <c r="I210" s="96"/>
      <c r="J210" s="137"/>
      <c r="K210" s="137"/>
    </row>
    <row r="211" spans="1:13">
      <c r="A211" s="9"/>
      <c r="H211" s="40"/>
      <c r="J211" s="137"/>
      <c r="K211" s="137"/>
    </row>
    <row r="212" spans="1:13">
      <c r="A212" s="9"/>
      <c r="H212" s="40"/>
      <c r="K212" s="40"/>
    </row>
    <row r="213" spans="1:13" ht="30" customHeight="1">
      <c r="A213" s="9"/>
      <c r="C213" s="252" t="s">
        <v>96</v>
      </c>
      <c r="D213" s="252"/>
      <c r="E213" s="252"/>
      <c r="F213" s="252"/>
      <c r="G213" s="252"/>
      <c r="H213" s="252"/>
      <c r="I213" s="252"/>
      <c r="K213" s="40"/>
    </row>
    <row r="214" spans="1:13">
      <c r="A214" s="9"/>
      <c r="H214" s="40"/>
      <c r="K214" s="40"/>
    </row>
    <row r="215" spans="1:13">
      <c r="A215" s="9"/>
      <c r="H215" s="40"/>
      <c r="K215" s="40"/>
    </row>
    <row r="216" spans="1:13">
      <c r="A216" s="9"/>
      <c r="H216" s="40"/>
      <c r="K216" s="40"/>
    </row>
    <row r="217" spans="1:13">
      <c r="A217" s="9"/>
      <c r="C217" s="36"/>
      <c r="D217" s="36"/>
      <c r="E217" s="36"/>
      <c r="F217" s="36"/>
      <c r="G217" s="62"/>
      <c r="H217" s="39"/>
      <c r="K217" s="40"/>
    </row>
    <row r="218" spans="1:13">
      <c r="A218" s="9"/>
      <c r="H218" s="40"/>
      <c r="K218" s="40"/>
    </row>
    <row r="219" spans="1:13">
      <c r="A219" s="9"/>
      <c r="G219" s="232"/>
      <c r="H219" s="233"/>
      <c r="I219" s="233"/>
      <c r="J219" s="234"/>
      <c r="K219" s="40"/>
    </row>
    <row r="220" spans="1:13">
      <c r="A220" s="9"/>
      <c r="G220" s="232"/>
      <c r="H220" s="233"/>
      <c r="I220" s="233"/>
      <c r="J220" s="235"/>
      <c r="K220" s="40"/>
    </row>
    <row r="221" spans="1:13">
      <c r="A221" s="9"/>
      <c r="H221" s="40"/>
      <c r="K221" s="40"/>
    </row>
    <row r="222" spans="1:13">
      <c r="A222" s="9"/>
      <c r="H222" s="40"/>
      <c r="K222" s="40"/>
    </row>
    <row r="223" spans="1:13">
      <c r="A223" s="9"/>
      <c r="H223" s="40"/>
      <c r="K223" s="40"/>
    </row>
    <row r="224" spans="1:13">
      <c r="E224" s="35"/>
      <c r="G224" s="14"/>
      <c r="H224" s="40"/>
      <c r="I224" s="17"/>
      <c r="K224" s="40"/>
      <c r="M224" s="57"/>
    </row>
    <row r="225" spans="1:11">
      <c r="A225" s="9"/>
      <c r="H225" s="40"/>
      <c r="K225" s="40"/>
    </row>
    <row r="226" spans="1:11">
      <c r="A226" s="16" t="str">
        <f>$A$83</f>
        <v xml:space="preserve">Institution No.:  </v>
      </c>
      <c r="C226" s="63"/>
      <c r="G226" s="137"/>
      <c r="H226" s="137"/>
      <c r="I226" s="31" t="s">
        <v>97</v>
      </c>
      <c r="J226" s="137"/>
      <c r="K226" s="137"/>
    </row>
    <row r="227" spans="1:11">
      <c r="A227" s="159"/>
      <c r="B227" s="253" t="s">
        <v>98</v>
      </c>
      <c r="C227" s="253"/>
      <c r="D227" s="253"/>
      <c r="E227" s="253"/>
      <c r="F227" s="253"/>
      <c r="G227" s="253"/>
      <c r="H227" s="253"/>
      <c r="I227" s="253"/>
      <c r="J227" s="253"/>
      <c r="K227" s="253"/>
    </row>
    <row r="228" spans="1:11">
      <c r="A228" s="16" t="str">
        <f>$A$42</f>
        <v xml:space="preserve">NAME: </v>
      </c>
      <c r="C228" s="137" t="str">
        <f>$D$20</f>
        <v>University of Colorado</v>
      </c>
      <c r="G228" s="137"/>
      <c r="H228" s="137"/>
      <c r="I228" s="18" t="str">
        <f>$K$3</f>
        <v>Date: October 3, 2016</v>
      </c>
      <c r="J228" s="137"/>
      <c r="K228" s="137"/>
    </row>
    <row r="229" spans="1:11">
      <c r="A229" s="19"/>
      <c r="C229" s="19" t="s">
        <v>6</v>
      </c>
      <c r="D229" s="19" t="s">
        <v>6</v>
      </c>
      <c r="E229" s="19" t="s">
        <v>6</v>
      </c>
      <c r="F229" s="19" t="s">
        <v>6</v>
      </c>
      <c r="G229" s="19" t="s">
        <v>6</v>
      </c>
      <c r="H229" s="19" t="s">
        <v>6</v>
      </c>
      <c r="I229" s="19" t="s">
        <v>6</v>
      </c>
      <c r="J229" s="19" t="s">
        <v>6</v>
      </c>
      <c r="K229" s="137"/>
    </row>
    <row r="230" spans="1:11">
      <c r="A230" s="22"/>
      <c r="D230" s="25" t="s">
        <v>232</v>
      </c>
      <c r="G230" s="137"/>
      <c r="H230" s="137"/>
      <c r="J230" s="137"/>
      <c r="K230" s="137"/>
    </row>
    <row r="231" spans="1:11">
      <c r="A231" s="22"/>
      <c r="D231" s="26" t="s">
        <v>12</v>
      </c>
      <c r="G231" s="137"/>
      <c r="H231" s="137"/>
      <c r="J231" s="137"/>
      <c r="K231" s="137"/>
    </row>
    <row r="232" spans="1:11">
      <c r="A232" s="19"/>
      <c r="D232" s="26" t="s">
        <v>99</v>
      </c>
      <c r="E232" s="26" t="s">
        <v>99</v>
      </c>
      <c r="F232" s="26" t="s">
        <v>100</v>
      </c>
      <c r="G232" s="26"/>
      <c r="H232" s="137"/>
      <c r="J232" s="137"/>
      <c r="K232" s="137"/>
    </row>
    <row r="233" spans="1:11">
      <c r="A233" s="9"/>
      <c r="C233" s="26" t="s">
        <v>101</v>
      </c>
      <c r="D233" s="26" t="s">
        <v>102</v>
      </c>
      <c r="E233" s="26" t="s">
        <v>103</v>
      </c>
      <c r="F233" s="26" t="s">
        <v>104</v>
      </c>
      <c r="G233" s="26"/>
      <c r="H233" s="137"/>
      <c r="J233" s="137"/>
      <c r="K233" s="137"/>
    </row>
    <row r="234" spans="1:11">
      <c r="A234" s="9"/>
      <c r="C234" s="19" t="s">
        <v>6</v>
      </c>
      <c r="D234" s="19" t="s">
        <v>6</v>
      </c>
      <c r="E234" s="19" t="s">
        <v>6</v>
      </c>
      <c r="F234" s="19" t="s">
        <v>6</v>
      </c>
      <c r="G234" s="19" t="s">
        <v>6</v>
      </c>
      <c r="H234" s="137"/>
      <c r="J234" s="137"/>
      <c r="K234" s="137"/>
    </row>
    <row r="235" spans="1:11">
      <c r="A235" s="9"/>
      <c r="G235" s="137"/>
      <c r="H235" s="137"/>
      <c r="J235" s="137"/>
      <c r="K235" s="137"/>
    </row>
    <row r="236" spans="1:11">
      <c r="A236" s="9"/>
      <c r="C236" s="9" t="s">
        <v>105</v>
      </c>
      <c r="D236" s="105">
        <v>0</v>
      </c>
      <c r="E236" s="105">
        <v>0</v>
      </c>
      <c r="F236" s="97">
        <v>0</v>
      </c>
      <c r="G236" s="137"/>
      <c r="H236" s="137"/>
      <c r="J236" s="137"/>
      <c r="K236" s="137"/>
    </row>
    <row r="237" spans="1:11">
      <c r="A237" s="9"/>
      <c r="D237" s="105"/>
      <c r="E237" s="105"/>
      <c r="F237" s="105"/>
      <c r="G237" s="137"/>
      <c r="H237" s="137"/>
      <c r="J237" s="137"/>
      <c r="K237" s="137"/>
    </row>
    <row r="238" spans="1:11">
      <c r="A238" s="9"/>
      <c r="C238" s="9" t="s">
        <v>106</v>
      </c>
      <c r="D238" s="205">
        <v>2</v>
      </c>
      <c r="E238" s="97">
        <v>0</v>
      </c>
      <c r="F238" s="97"/>
      <c r="G238" s="8"/>
      <c r="H238" s="137"/>
      <c r="J238" s="137"/>
      <c r="K238" s="137"/>
    </row>
    <row r="239" spans="1:11">
      <c r="A239" s="9"/>
      <c r="D239" s="210"/>
      <c r="E239" s="99"/>
      <c r="F239" s="99"/>
      <c r="G239" s="137"/>
      <c r="H239" s="137"/>
      <c r="J239" s="137"/>
      <c r="K239" s="137"/>
    </row>
    <row r="240" spans="1:11">
      <c r="A240" s="9"/>
      <c r="C240" s="9" t="s">
        <v>107</v>
      </c>
      <c r="D240" s="205">
        <v>511</v>
      </c>
      <c r="E240" s="97">
        <v>0</v>
      </c>
      <c r="F240" s="97"/>
      <c r="G240" s="8"/>
      <c r="H240" s="137"/>
      <c r="J240" s="137"/>
      <c r="K240" s="137"/>
    </row>
    <row r="241" spans="1:11">
      <c r="A241" s="9"/>
      <c r="D241" s="210"/>
      <c r="E241" s="99"/>
      <c r="F241" s="99"/>
      <c r="G241" s="137"/>
      <c r="H241" s="137"/>
      <c r="J241" s="137"/>
      <c r="K241" s="137"/>
    </row>
    <row r="242" spans="1:11">
      <c r="A242" s="9"/>
      <c r="C242" s="9" t="s">
        <v>108</v>
      </c>
      <c r="D242" s="205">
        <v>513</v>
      </c>
      <c r="E242" s="97">
        <f>SUM(E236:E240)</f>
        <v>0</v>
      </c>
      <c r="F242" s="97"/>
      <c r="G242" s="29"/>
      <c r="H242" s="64"/>
      <c r="J242" s="137"/>
      <c r="K242" s="137"/>
    </row>
    <row r="243" spans="1:11">
      <c r="A243" s="9"/>
      <c r="D243" s="211"/>
      <c r="E243" s="65"/>
      <c r="F243" s="65"/>
      <c r="G243" s="137"/>
      <c r="H243" s="137"/>
      <c r="J243" s="137"/>
      <c r="K243" s="137"/>
    </row>
    <row r="244" spans="1:11">
      <c r="A244" s="9"/>
      <c r="D244" s="211"/>
      <c r="E244" s="65"/>
      <c r="F244" s="65"/>
      <c r="G244" s="137"/>
      <c r="H244" s="137"/>
      <c r="J244" s="137"/>
      <c r="K244" s="137"/>
    </row>
    <row r="245" spans="1:11">
      <c r="A245" s="9"/>
      <c r="C245" s="9" t="s">
        <v>109</v>
      </c>
      <c r="D245" s="210">
        <v>1264</v>
      </c>
      <c r="E245" s="99">
        <v>0</v>
      </c>
      <c r="F245" s="97"/>
      <c r="G245" s="8"/>
      <c r="H245" s="137"/>
      <c r="J245" s="137"/>
      <c r="K245" s="137"/>
    </row>
    <row r="246" spans="1:11">
      <c r="A246" s="9"/>
      <c r="D246" s="210"/>
      <c r="E246" s="99"/>
      <c r="F246" s="97"/>
      <c r="G246" s="137"/>
      <c r="H246" s="137"/>
      <c r="J246" s="137"/>
      <c r="K246" s="137"/>
    </row>
    <row r="247" spans="1:11">
      <c r="A247" s="9"/>
      <c r="B247" s="9" t="s">
        <v>38</v>
      </c>
      <c r="C247" s="9" t="s">
        <v>110</v>
      </c>
      <c r="D247" s="210">
        <v>2307</v>
      </c>
      <c r="E247" s="99">
        <v>0</v>
      </c>
      <c r="F247" s="97"/>
      <c r="G247" s="8"/>
      <c r="H247" s="137"/>
      <c r="J247" s="137"/>
      <c r="K247" s="137"/>
    </row>
    <row r="248" spans="1:11">
      <c r="A248" s="9"/>
      <c r="D248" s="210"/>
      <c r="E248" s="99"/>
      <c r="F248" s="97"/>
      <c r="G248" s="137"/>
      <c r="H248" s="137"/>
      <c r="J248" s="137"/>
      <c r="K248" s="137"/>
    </row>
    <row r="249" spans="1:11">
      <c r="A249" s="9"/>
      <c r="C249" s="9" t="s">
        <v>111</v>
      </c>
      <c r="D249" s="210">
        <v>3571</v>
      </c>
      <c r="E249" s="99">
        <f>SUM(E245:E247)</f>
        <v>0</v>
      </c>
      <c r="F249" s="97"/>
      <c r="G249" s="8"/>
      <c r="H249" s="137"/>
      <c r="J249" s="137"/>
      <c r="K249" s="137"/>
    </row>
    <row r="250" spans="1:11">
      <c r="A250" s="9"/>
      <c r="D250" s="212"/>
      <c r="E250" s="87"/>
      <c r="F250" s="97"/>
      <c r="G250" s="137"/>
      <c r="H250" s="137"/>
      <c r="J250" s="137"/>
      <c r="K250" s="137"/>
    </row>
    <row r="251" spans="1:11">
      <c r="A251" s="9"/>
      <c r="C251" s="9" t="s">
        <v>112</v>
      </c>
      <c r="D251" s="213">
        <v>4084</v>
      </c>
      <c r="E251" s="90">
        <f>H201</f>
        <v>394.71000000000004</v>
      </c>
      <c r="F251" s="97">
        <f>D251/E251</f>
        <v>10.346836918243772</v>
      </c>
      <c r="G251" s="8"/>
      <c r="H251" s="137"/>
      <c r="J251" s="137"/>
      <c r="K251" s="137"/>
    </row>
    <row r="252" spans="1:11">
      <c r="A252" s="9"/>
      <c r="G252" s="137"/>
      <c r="H252" s="137"/>
      <c r="J252" s="137"/>
      <c r="K252" s="137"/>
    </row>
    <row r="253" spans="1:11">
      <c r="A253" s="9"/>
      <c r="G253" s="137"/>
      <c r="H253" s="137"/>
      <c r="J253" s="137"/>
      <c r="K253" s="137"/>
    </row>
    <row r="254" spans="1:11">
      <c r="A254" s="9"/>
      <c r="G254" s="137"/>
      <c r="H254" s="137"/>
      <c r="J254" s="137"/>
      <c r="K254" s="137"/>
    </row>
    <row r="255" spans="1:11">
      <c r="A255" s="9"/>
      <c r="G255" s="137"/>
      <c r="H255" s="137"/>
      <c r="J255" s="137"/>
      <c r="K255" s="137"/>
    </row>
    <row r="256" spans="1:11">
      <c r="A256" s="9"/>
      <c r="C256" s="9" t="s">
        <v>113</v>
      </c>
      <c r="G256" s="137"/>
      <c r="H256" s="137"/>
      <c r="J256" s="137"/>
      <c r="K256" s="137"/>
    </row>
    <row r="257" spans="1:11">
      <c r="A257" s="9"/>
      <c r="C257" s="9" t="s">
        <v>114</v>
      </c>
      <c r="G257" s="137"/>
      <c r="H257" s="137"/>
      <c r="J257" s="137"/>
      <c r="K257" s="137"/>
    </row>
    <row r="258" spans="1:11">
      <c r="A258" s="9"/>
      <c r="H258" s="40"/>
      <c r="K258" s="40"/>
    </row>
    <row r="259" spans="1:11">
      <c r="A259" s="9"/>
      <c r="H259" s="40"/>
      <c r="K259" s="40"/>
    </row>
    <row r="260" spans="1:11">
      <c r="A260" s="9"/>
      <c r="H260" s="40"/>
      <c r="K260" s="40"/>
    </row>
    <row r="261" spans="1:11">
      <c r="A261" s="9"/>
      <c r="H261" s="40"/>
      <c r="K261" s="40"/>
    </row>
    <row r="262" spans="1:11">
      <c r="A262" s="9"/>
      <c r="H262" s="40"/>
      <c r="K262" s="40"/>
    </row>
    <row r="263" spans="1:11">
      <c r="A263" s="9"/>
      <c r="H263" s="40"/>
      <c r="K263" s="40"/>
    </row>
    <row r="264" spans="1:11">
      <c r="A264" s="9"/>
      <c r="C264" s="214" t="s">
        <v>303</v>
      </c>
      <c r="D264" s="215"/>
      <c r="G264" s="214" t="s">
        <v>302</v>
      </c>
      <c r="H264" s="215"/>
      <c r="I264" s="216"/>
      <c r="K264" s="40"/>
    </row>
    <row r="265" spans="1:11">
      <c r="A265" s="9"/>
      <c r="C265" s="214" t="s">
        <v>304</v>
      </c>
      <c r="D265" s="215"/>
      <c r="G265" s="214" t="s">
        <v>305</v>
      </c>
      <c r="H265" s="215"/>
      <c r="I265" s="216"/>
      <c r="K265" s="40"/>
    </row>
    <row r="266" spans="1:11">
      <c r="A266" s="9"/>
      <c r="H266" s="40"/>
      <c r="K266" s="40"/>
    </row>
    <row r="267" spans="1:11">
      <c r="A267" s="9"/>
      <c r="H267" s="40"/>
      <c r="K267" s="40"/>
    </row>
    <row r="268" spans="1:11">
      <c r="A268" s="9"/>
      <c r="C268" s="214" t="s">
        <v>306</v>
      </c>
      <c r="D268" s="214"/>
      <c r="E268" s="214"/>
      <c r="F268" s="214"/>
      <c r="G268" s="214"/>
      <c r="H268" s="214"/>
      <c r="K268" s="40"/>
    </row>
    <row r="269" spans="1:11">
      <c r="A269" s="9"/>
      <c r="H269" s="40"/>
      <c r="K269" s="40"/>
    </row>
    <row r="270" spans="1:11">
      <c r="A270" s="9"/>
      <c r="H270" s="40"/>
      <c r="K270" s="40"/>
    </row>
    <row r="271" spans="1:11">
      <c r="A271" s="9"/>
      <c r="H271" s="40"/>
      <c r="K271" s="40"/>
    </row>
    <row r="272" spans="1:11">
      <c r="A272" s="9"/>
      <c r="H272" s="40"/>
      <c r="K272" s="40"/>
    </row>
    <row r="273" spans="1:11">
      <c r="A273" s="9"/>
      <c r="H273" s="40"/>
      <c r="K273" s="40"/>
    </row>
    <row r="274" spans="1:11">
      <c r="A274" s="9"/>
      <c r="H274" s="40"/>
      <c r="K274" s="40"/>
    </row>
    <row r="275" spans="1:11" s="36" customFormat="1">
      <c r="A275" s="16" t="str">
        <f>$A$83</f>
        <v xml:space="preserve">Institution No.:  </v>
      </c>
      <c r="E275" s="37"/>
      <c r="G275" s="38"/>
      <c r="H275" s="39"/>
      <c r="J275" s="38"/>
      <c r="K275" s="15" t="s">
        <v>115</v>
      </c>
    </row>
    <row r="276" spans="1:11" s="36" customFormat="1">
      <c r="E276" s="37" t="s">
        <v>116</v>
      </c>
      <c r="G276" s="38"/>
      <c r="H276" s="39"/>
      <c r="J276" s="38"/>
      <c r="K276" s="39"/>
    </row>
    <row r="277" spans="1:11">
      <c r="A277" s="16" t="str">
        <f>$A$42</f>
        <v xml:space="preserve">NAME: </v>
      </c>
      <c r="C277" s="137" t="str">
        <f>$D$20</f>
        <v>University of Colorado</v>
      </c>
      <c r="F277" s="32"/>
      <c r="G277" s="66"/>
      <c r="H277" s="67"/>
      <c r="J277" s="14"/>
      <c r="K277" s="18" t="str">
        <f>$K$3</f>
        <v>Date: October 3, 2016</v>
      </c>
    </row>
    <row r="278" spans="1:11">
      <c r="A278" s="19" t="s">
        <v>6</v>
      </c>
      <c r="B278" s="19" t="s">
        <v>6</v>
      </c>
      <c r="C278" s="19" t="s">
        <v>6</v>
      </c>
      <c r="D278" s="19" t="s">
        <v>6</v>
      </c>
      <c r="E278" s="19" t="s">
        <v>6</v>
      </c>
      <c r="F278" s="19" t="s">
        <v>6</v>
      </c>
      <c r="G278" s="20" t="s">
        <v>6</v>
      </c>
      <c r="H278" s="21" t="s">
        <v>6</v>
      </c>
      <c r="I278" s="19" t="s">
        <v>6</v>
      </c>
      <c r="J278" s="20" t="s">
        <v>6</v>
      </c>
      <c r="K278" s="21" t="s">
        <v>6</v>
      </c>
    </row>
    <row r="279" spans="1:11">
      <c r="A279" s="22" t="s">
        <v>7</v>
      </c>
      <c r="E279" s="22" t="s">
        <v>7</v>
      </c>
      <c r="F279" s="23"/>
      <c r="G279" s="24"/>
      <c r="H279" s="25" t="s">
        <v>232</v>
      </c>
      <c r="I279" s="23"/>
      <c r="J279" s="137"/>
      <c r="K279" s="137"/>
    </row>
    <row r="280" spans="1:11" ht="33.75" customHeight="1">
      <c r="A280" s="22" t="s">
        <v>9</v>
      </c>
      <c r="C280" s="26" t="s">
        <v>51</v>
      </c>
      <c r="D280" s="68" t="s">
        <v>287</v>
      </c>
      <c r="E280" s="22" t="s">
        <v>9</v>
      </c>
      <c r="F280" s="23"/>
      <c r="G280" s="24" t="s">
        <v>11</v>
      </c>
      <c r="H280" s="25" t="s">
        <v>12</v>
      </c>
      <c r="I280" s="23"/>
      <c r="J280" s="137"/>
      <c r="K280" s="137"/>
    </row>
    <row r="281" spans="1:11">
      <c r="A281" s="19" t="s">
        <v>6</v>
      </c>
      <c r="B281" s="19" t="s">
        <v>6</v>
      </c>
      <c r="C281" s="19" t="s">
        <v>6</v>
      </c>
      <c r="D281" s="19" t="s">
        <v>6</v>
      </c>
      <c r="E281" s="19" t="s">
        <v>6</v>
      </c>
      <c r="F281" s="19" t="s">
        <v>6</v>
      </c>
      <c r="G281" s="20" t="s">
        <v>6</v>
      </c>
      <c r="H281" s="21" t="s">
        <v>6</v>
      </c>
      <c r="I281" s="19" t="s">
        <v>6</v>
      </c>
      <c r="J281" s="137"/>
      <c r="K281" s="137"/>
    </row>
    <row r="282" spans="1:11">
      <c r="A282" s="8">
        <v>1</v>
      </c>
      <c r="C282" s="9" t="s">
        <v>117</v>
      </c>
      <c r="E282" s="8">
        <v>1</v>
      </c>
      <c r="G282" s="14"/>
      <c r="H282" s="40"/>
      <c r="J282" s="137"/>
      <c r="K282" s="137"/>
    </row>
    <row r="283" spans="1:11">
      <c r="A283" s="8">
        <f>(A282+1)</f>
        <v>2</v>
      </c>
      <c r="C283" s="9" t="s">
        <v>118</v>
      </c>
      <c r="D283" s="9" t="s">
        <v>119</v>
      </c>
      <c r="E283" s="8">
        <f>(E282+1)</f>
        <v>2</v>
      </c>
      <c r="F283" s="10"/>
      <c r="G283" s="104">
        <v>0</v>
      </c>
      <c r="H283" s="103">
        <v>8364324.25</v>
      </c>
      <c r="I283" s="103"/>
      <c r="J283" s="137"/>
      <c r="K283" s="137"/>
    </row>
    <row r="284" spans="1:11">
      <c r="A284" s="8">
        <f>(A283+1)</f>
        <v>3</v>
      </c>
      <c r="D284" s="9" t="s">
        <v>120</v>
      </c>
      <c r="E284" s="8">
        <f>(E283+1)</f>
        <v>3</v>
      </c>
      <c r="F284" s="10"/>
      <c r="G284" s="104">
        <v>0</v>
      </c>
      <c r="H284" s="103">
        <v>1574432.74</v>
      </c>
      <c r="I284" s="103"/>
      <c r="J284" s="137"/>
      <c r="K284" s="137"/>
    </row>
    <row r="285" spans="1:11">
      <c r="A285" s="8">
        <v>4</v>
      </c>
      <c r="C285" s="9" t="s">
        <v>121</v>
      </c>
      <c r="D285" s="9" t="s">
        <v>122</v>
      </c>
      <c r="E285" s="8">
        <v>4</v>
      </c>
      <c r="F285" s="10"/>
      <c r="G285" s="104">
        <v>0</v>
      </c>
      <c r="H285" s="103">
        <v>3379576.92</v>
      </c>
      <c r="I285" s="103"/>
      <c r="J285" s="137"/>
      <c r="K285" s="137"/>
    </row>
    <row r="286" spans="1:11">
      <c r="A286" s="8">
        <f>(A285+1)</f>
        <v>5</v>
      </c>
      <c r="D286" s="9" t="s">
        <v>123</v>
      </c>
      <c r="E286" s="8">
        <f>(E285+1)</f>
        <v>5</v>
      </c>
      <c r="F286" s="10"/>
      <c r="G286" s="104">
        <v>0</v>
      </c>
      <c r="H286" s="103">
        <v>406498.62</v>
      </c>
      <c r="I286" s="103"/>
      <c r="J286" s="137"/>
      <c r="K286" s="137"/>
    </row>
    <row r="287" spans="1:11">
      <c r="A287" s="8">
        <f>(A286+1)</f>
        <v>6</v>
      </c>
      <c r="C287" s="9" t="s">
        <v>124</v>
      </c>
      <c r="E287" s="8">
        <f>(E286+1)</f>
        <v>6</v>
      </c>
      <c r="G287" s="100">
        <f>SUM(G283:G286)</f>
        <v>0</v>
      </c>
      <c r="H287" s="100">
        <v>13724832.529999999</v>
      </c>
      <c r="I287" s="100"/>
      <c r="J287" s="137"/>
      <c r="K287" s="137"/>
    </row>
    <row r="288" spans="1:11">
      <c r="A288" s="8">
        <f>(A287+1)</f>
        <v>7</v>
      </c>
      <c r="C288" s="9" t="s">
        <v>125</v>
      </c>
      <c r="E288" s="8">
        <f>(E287+1)</f>
        <v>7</v>
      </c>
      <c r="G288" s="97"/>
      <c r="H288" s="96"/>
      <c r="I288" s="100"/>
      <c r="J288" s="137"/>
      <c r="K288" s="137"/>
    </row>
    <row r="289" spans="1:11">
      <c r="A289" s="8">
        <f>(A288+1)</f>
        <v>8</v>
      </c>
      <c r="C289" s="9" t="s">
        <v>118</v>
      </c>
      <c r="D289" s="9" t="s">
        <v>119</v>
      </c>
      <c r="E289" s="8">
        <f>(E288+1)</f>
        <v>8</v>
      </c>
      <c r="F289" s="10"/>
      <c r="G289" s="104">
        <v>0</v>
      </c>
      <c r="H289" s="103">
        <v>22275545.300000001</v>
      </c>
      <c r="I289" s="103"/>
      <c r="J289" s="137"/>
      <c r="K289" s="137"/>
    </row>
    <row r="290" spans="1:11">
      <c r="A290" s="8">
        <v>9</v>
      </c>
      <c r="D290" s="9" t="s">
        <v>120</v>
      </c>
      <c r="E290" s="8">
        <v>9</v>
      </c>
      <c r="F290" s="10"/>
      <c r="G290" s="104">
        <v>0</v>
      </c>
      <c r="H290" s="103">
        <v>2958619</v>
      </c>
      <c r="I290" s="103"/>
      <c r="J290" s="137"/>
      <c r="K290" s="137"/>
    </row>
    <row r="291" spans="1:11">
      <c r="A291" s="8">
        <v>10</v>
      </c>
      <c r="C291" s="9" t="s">
        <v>121</v>
      </c>
      <c r="D291" s="9" t="s">
        <v>122</v>
      </c>
      <c r="E291" s="8">
        <v>10</v>
      </c>
      <c r="F291" s="10"/>
      <c r="G291" s="104">
        <v>0</v>
      </c>
      <c r="H291" s="103">
        <v>9663853.5600000005</v>
      </c>
      <c r="I291" s="103"/>
      <c r="J291" s="137"/>
      <c r="K291" s="137"/>
    </row>
    <row r="292" spans="1:11">
      <c r="A292" s="8">
        <f>(A291+1)</f>
        <v>11</v>
      </c>
      <c r="D292" s="9" t="s">
        <v>123</v>
      </c>
      <c r="E292" s="8">
        <f>(E291+1)</f>
        <v>11</v>
      </c>
      <c r="F292" s="10"/>
      <c r="G292" s="104">
        <v>0</v>
      </c>
      <c r="H292" s="103">
        <v>480243</v>
      </c>
      <c r="I292" s="103"/>
      <c r="J292" s="137"/>
      <c r="K292" s="137"/>
    </row>
    <row r="293" spans="1:11">
      <c r="A293" s="8">
        <f>(A292+1)</f>
        <v>12</v>
      </c>
      <c r="C293" s="9" t="s">
        <v>126</v>
      </c>
      <c r="E293" s="8">
        <f>(E292+1)</f>
        <v>12</v>
      </c>
      <c r="G293" s="99">
        <f>SUM(G289:G292)</f>
        <v>0</v>
      </c>
      <c r="H293" s="100">
        <v>35378260.859999999</v>
      </c>
      <c r="I293" s="100"/>
      <c r="J293" s="137"/>
      <c r="K293" s="137"/>
    </row>
    <row r="294" spans="1:11">
      <c r="A294" s="8">
        <f>(A293+1)</f>
        <v>13</v>
      </c>
      <c r="C294" s="9" t="s">
        <v>127</v>
      </c>
      <c r="E294" s="8">
        <f>(E293+1)</f>
        <v>13</v>
      </c>
      <c r="G294" s="97"/>
      <c r="H294" s="96"/>
      <c r="I294" s="100"/>
      <c r="J294" s="137"/>
      <c r="K294" s="137"/>
    </row>
    <row r="295" spans="1:11">
      <c r="A295" s="8">
        <f>(A294+1)</f>
        <v>14</v>
      </c>
      <c r="C295" s="9" t="s">
        <v>118</v>
      </c>
      <c r="D295" s="9" t="s">
        <v>119</v>
      </c>
      <c r="E295" s="8">
        <f>(E294+1)</f>
        <v>14</v>
      </c>
      <c r="F295" s="10"/>
      <c r="G295" s="104"/>
      <c r="H295" s="103">
        <v>0</v>
      </c>
      <c r="I295" s="103"/>
      <c r="J295" s="137"/>
      <c r="K295" s="137"/>
    </row>
    <row r="296" spans="1:11">
      <c r="A296" s="8">
        <v>15</v>
      </c>
      <c r="C296" s="9"/>
      <c r="D296" s="9" t="s">
        <v>120</v>
      </c>
      <c r="E296" s="8">
        <v>15</v>
      </c>
      <c r="F296" s="10"/>
      <c r="G296" s="104"/>
      <c r="H296" s="103">
        <v>0</v>
      </c>
      <c r="I296" s="103"/>
      <c r="J296" s="137"/>
      <c r="K296" s="137"/>
    </row>
    <row r="297" spans="1:11">
      <c r="A297" s="8">
        <v>16</v>
      </c>
      <c r="C297" s="9" t="s">
        <v>121</v>
      </c>
      <c r="D297" s="9" t="s">
        <v>122</v>
      </c>
      <c r="E297" s="8">
        <v>16</v>
      </c>
      <c r="F297" s="10"/>
      <c r="G297" s="104"/>
      <c r="H297" s="103">
        <v>0</v>
      </c>
      <c r="I297" s="103"/>
      <c r="J297" s="137"/>
      <c r="K297" s="137"/>
    </row>
    <row r="298" spans="1:11">
      <c r="A298" s="8">
        <v>17</v>
      </c>
      <c r="C298" s="9"/>
      <c r="D298" s="9" t="s">
        <v>123</v>
      </c>
      <c r="E298" s="8">
        <v>17</v>
      </c>
      <c r="G298" s="99"/>
      <c r="H298" s="100">
        <v>0</v>
      </c>
      <c r="I298" s="100"/>
      <c r="J298" s="137"/>
      <c r="K298" s="137"/>
    </row>
    <row r="299" spans="1:11">
      <c r="A299" s="8">
        <v>18</v>
      </c>
      <c r="C299" s="9" t="s">
        <v>128</v>
      </c>
      <c r="D299" s="9"/>
      <c r="E299" s="8">
        <v>18</v>
      </c>
      <c r="G299" s="99">
        <f>SUM(G295:G298)</f>
        <v>0</v>
      </c>
      <c r="H299" s="100">
        <v>0</v>
      </c>
      <c r="I299" s="100"/>
      <c r="J299" s="137"/>
      <c r="K299" s="137"/>
    </row>
    <row r="300" spans="1:11">
      <c r="A300" s="8">
        <v>19</v>
      </c>
      <c r="C300" s="9" t="s">
        <v>129</v>
      </c>
      <c r="D300" s="9"/>
      <c r="E300" s="8">
        <v>19</v>
      </c>
      <c r="G300" s="99"/>
      <c r="H300" s="100"/>
      <c r="I300" s="100"/>
      <c r="J300" s="137"/>
      <c r="K300" s="137"/>
    </row>
    <row r="301" spans="1:11">
      <c r="A301" s="8">
        <v>20</v>
      </c>
      <c r="C301" s="9" t="s">
        <v>118</v>
      </c>
      <c r="D301" s="9" t="s">
        <v>119</v>
      </c>
      <c r="E301" s="8">
        <v>20</v>
      </c>
      <c r="F301" s="69"/>
      <c r="G301" s="104">
        <v>0</v>
      </c>
      <c r="H301" s="103">
        <v>22001713.860000003</v>
      </c>
      <c r="I301" s="103"/>
      <c r="J301" s="137"/>
      <c r="K301" s="137"/>
    </row>
    <row r="302" spans="1:11">
      <c r="A302" s="8">
        <v>21</v>
      </c>
      <c r="C302" s="9"/>
      <c r="D302" s="9" t="s">
        <v>120</v>
      </c>
      <c r="E302" s="8">
        <v>21</v>
      </c>
      <c r="F302" s="69"/>
      <c r="G302" s="104">
        <v>0</v>
      </c>
      <c r="H302" s="103">
        <v>3277099.5</v>
      </c>
      <c r="I302" s="103"/>
      <c r="J302" s="137"/>
      <c r="K302" s="137"/>
    </row>
    <row r="303" spans="1:11">
      <c r="A303" s="8">
        <v>22</v>
      </c>
      <c r="C303" s="9" t="s">
        <v>121</v>
      </c>
      <c r="D303" s="9" t="s">
        <v>122</v>
      </c>
      <c r="E303" s="8">
        <v>22</v>
      </c>
      <c r="F303" s="69"/>
      <c r="G303" s="104">
        <v>0</v>
      </c>
      <c r="H303" s="103">
        <v>9308488.7300000004</v>
      </c>
      <c r="I303" s="103"/>
      <c r="J303" s="137"/>
      <c r="K303" s="137"/>
    </row>
    <row r="304" spans="1:11">
      <c r="A304" s="8">
        <v>23</v>
      </c>
      <c r="D304" s="9" t="s">
        <v>123</v>
      </c>
      <c r="E304" s="8">
        <v>23</v>
      </c>
      <c r="F304" s="69"/>
      <c r="G304" s="104">
        <v>0</v>
      </c>
      <c r="H304" s="103">
        <v>596505</v>
      </c>
      <c r="I304" s="103"/>
      <c r="J304" s="137"/>
      <c r="K304" s="137"/>
    </row>
    <row r="305" spans="1:11">
      <c r="A305" s="8">
        <v>24</v>
      </c>
      <c r="C305" s="9" t="s">
        <v>130</v>
      </c>
      <c r="E305" s="8">
        <v>24</v>
      </c>
      <c r="F305" s="57"/>
      <c r="G305" s="97">
        <f>SUM(G301:G304)</f>
        <v>0</v>
      </c>
      <c r="H305" s="96">
        <v>35183807.090000004</v>
      </c>
      <c r="I305" s="96"/>
      <c r="J305" s="137"/>
      <c r="K305" s="137"/>
    </row>
    <row r="306" spans="1:11">
      <c r="A306" s="8">
        <v>25</v>
      </c>
      <c r="C306" s="9" t="s">
        <v>131</v>
      </c>
      <c r="E306" s="8">
        <v>25</v>
      </c>
      <c r="G306" s="99"/>
      <c r="H306" s="100"/>
      <c r="I306" s="100"/>
      <c r="J306" s="137"/>
      <c r="K306" s="137"/>
    </row>
    <row r="307" spans="1:11">
      <c r="A307" s="8">
        <v>26</v>
      </c>
      <c r="C307" s="9" t="s">
        <v>118</v>
      </c>
      <c r="D307" s="9" t="s">
        <v>119</v>
      </c>
      <c r="E307" s="8">
        <v>26</v>
      </c>
      <c r="G307" s="210">
        <v>2890</v>
      </c>
      <c r="H307" s="100">
        <f>H283+H289+H295+H301</f>
        <v>52641583.410000004</v>
      </c>
      <c r="I307" s="100"/>
      <c r="J307" s="137"/>
      <c r="K307" s="137"/>
    </row>
    <row r="308" spans="1:11">
      <c r="A308" s="8">
        <v>27</v>
      </c>
      <c r="C308" s="9"/>
      <c r="D308" s="9" t="s">
        <v>120</v>
      </c>
      <c r="E308" s="8">
        <v>27</v>
      </c>
      <c r="G308" s="210">
        <v>470</v>
      </c>
      <c r="H308" s="100">
        <f t="shared" ref="H308:H310" si="0">H284+H290+H296+H302</f>
        <v>7810151.2400000002</v>
      </c>
      <c r="I308" s="100"/>
      <c r="J308" s="137"/>
      <c r="K308" s="137"/>
    </row>
    <row r="309" spans="1:11">
      <c r="A309" s="8">
        <v>28</v>
      </c>
      <c r="C309" s="9" t="s">
        <v>121</v>
      </c>
      <c r="D309" s="9" t="s">
        <v>122</v>
      </c>
      <c r="E309" s="8">
        <v>28</v>
      </c>
      <c r="G309" s="210">
        <v>681</v>
      </c>
      <c r="H309" s="100">
        <f t="shared" si="0"/>
        <v>22351919.210000001</v>
      </c>
      <c r="I309" s="100"/>
      <c r="J309" s="137"/>
      <c r="K309" s="137"/>
    </row>
    <row r="310" spans="1:11">
      <c r="A310" s="8">
        <v>29</v>
      </c>
      <c r="D310" s="9" t="s">
        <v>123</v>
      </c>
      <c r="E310" s="8">
        <v>29</v>
      </c>
      <c r="G310" s="210">
        <v>43</v>
      </c>
      <c r="H310" s="100">
        <f t="shared" si="0"/>
        <v>1483246.62</v>
      </c>
      <c r="I310" s="100"/>
      <c r="J310" s="137"/>
      <c r="K310" s="137"/>
    </row>
    <row r="311" spans="1:11">
      <c r="A311" s="8">
        <v>30</v>
      </c>
      <c r="E311" s="8">
        <v>30</v>
      </c>
      <c r="G311" s="205"/>
      <c r="H311" s="96"/>
      <c r="I311" s="100"/>
      <c r="J311" s="137"/>
      <c r="K311" s="137"/>
    </row>
    <row r="312" spans="1:11">
      <c r="A312" s="8">
        <v>31</v>
      </c>
      <c r="C312" s="9" t="s">
        <v>132</v>
      </c>
      <c r="E312" s="8">
        <v>31</v>
      </c>
      <c r="G312" s="210">
        <v>3360</v>
      </c>
      <c r="H312" s="100">
        <f>SUM(H307:H308)</f>
        <v>60451734.650000006</v>
      </c>
      <c r="I312" s="100"/>
      <c r="J312" s="137"/>
      <c r="K312" s="137"/>
    </row>
    <row r="313" spans="1:11">
      <c r="A313" s="8">
        <v>32</v>
      </c>
      <c r="C313" s="9" t="s">
        <v>133</v>
      </c>
      <c r="E313" s="8">
        <v>32</v>
      </c>
      <c r="G313" s="210">
        <v>724</v>
      </c>
      <c r="H313" s="100">
        <f>SUM(H309:H310)</f>
        <v>23835165.830000002</v>
      </c>
      <c r="I313" s="100"/>
      <c r="J313" s="137"/>
      <c r="K313" s="137"/>
    </row>
    <row r="314" spans="1:11">
      <c r="A314" s="8">
        <v>33</v>
      </c>
      <c r="C314" s="9" t="s">
        <v>134</v>
      </c>
      <c r="E314" s="8">
        <v>33</v>
      </c>
      <c r="F314" s="57"/>
      <c r="G314" s="205">
        <v>3571</v>
      </c>
      <c r="H314" s="96">
        <f>SUM(H307,H309)</f>
        <v>74993502.620000005</v>
      </c>
      <c r="I314" s="96"/>
      <c r="J314" s="137"/>
      <c r="K314" s="137"/>
    </row>
    <row r="315" spans="1:11">
      <c r="A315" s="8">
        <v>34</v>
      </c>
      <c r="C315" s="9" t="s">
        <v>135</v>
      </c>
      <c r="E315" s="8">
        <v>34</v>
      </c>
      <c r="F315" s="57"/>
      <c r="G315" s="205">
        <v>513</v>
      </c>
      <c r="H315" s="96">
        <f>SUM(H308,H310)</f>
        <v>9293397.8599999994</v>
      </c>
      <c r="I315" s="96"/>
      <c r="J315" s="137"/>
      <c r="K315" s="137"/>
    </row>
    <row r="316" spans="1:11">
      <c r="A316" s="9"/>
      <c r="C316" s="19" t="s">
        <v>6</v>
      </c>
      <c r="D316" s="19" t="s">
        <v>6</v>
      </c>
      <c r="E316" s="19" t="s">
        <v>6</v>
      </c>
      <c r="F316" s="19" t="s">
        <v>6</v>
      </c>
      <c r="G316" s="19" t="s">
        <v>6</v>
      </c>
      <c r="H316" s="19" t="s">
        <v>6</v>
      </c>
      <c r="I316" s="19" t="s">
        <v>6</v>
      </c>
      <c r="J316" s="137"/>
      <c r="K316" s="137"/>
    </row>
    <row r="317" spans="1:11">
      <c r="A317" s="8">
        <v>35</v>
      </c>
      <c r="C317" s="137" t="s">
        <v>136</v>
      </c>
      <c r="E317" s="8">
        <v>35</v>
      </c>
      <c r="G317" s="99">
        <f>SUM(G314:G315)</f>
        <v>4084</v>
      </c>
      <c r="H317" s="100">
        <f>SUM(H314:H315)</f>
        <v>84286900.480000004</v>
      </c>
      <c r="I317" s="100"/>
      <c r="J317" s="137"/>
      <c r="K317" s="137"/>
    </row>
    <row r="318" spans="1:11">
      <c r="C318" s="9" t="s">
        <v>288</v>
      </c>
      <c r="F318" s="70" t="s">
        <v>6</v>
      </c>
      <c r="G318" s="20"/>
      <c r="H318" s="21"/>
      <c r="I318" s="70"/>
      <c r="J318" s="137"/>
      <c r="K318" s="137"/>
    </row>
    <row r="319" spans="1:11">
      <c r="C319" s="9"/>
      <c r="F319" s="70"/>
      <c r="G319" s="20"/>
      <c r="H319" s="21"/>
      <c r="I319" s="70"/>
      <c r="J319" s="137"/>
      <c r="K319" s="137"/>
    </row>
    <row r="320" spans="1:11">
      <c r="J320" s="137"/>
      <c r="K320" s="137"/>
    </row>
    <row r="321" spans="1:11" ht="36" customHeight="1">
      <c r="A321" s="137">
        <v>36</v>
      </c>
      <c r="B321" s="33"/>
      <c r="C321" s="243" t="s">
        <v>233</v>
      </c>
      <c r="D321" s="243"/>
      <c r="E321" s="243"/>
      <c r="F321" s="243"/>
      <c r="G321" s="243"/>
      <c r="H321" s="243"/>
      <c r="I321" s="243"/>
      <c r="J321" s="243"/>
      <c r="K321" s="137"/>
    </row>
    <row r="322" spans="1:11">
      <c r="C322" s="137" t="s">
        <v>137</v>
      </c>
      <c r="F322" s="70"/>
      <c r="G322" s="20"/>
      <c r="H322" s="40"/>
      <c r="I322" s="70"/>
      <c r="J322" s="20"/>
      <c r="K322" s="40"/>
    </row>
    <row r="323" spans="1:11">
      <c r="C323" s="137" t="s">
        <v>2</v>
      </c>
      <c r="F323" s="70"/>
      <c r="G323" s="20"/>
      <c r="H323" s="40"/>
      <c r="I323" s="70"/>
      <c r="J323" s="20"/>
      <c r="K323" s="40"/>
    </row>
    <row r="324" spans="1:11">
      <c r="A324" s="9"/>
    </row>
    <row r="325" spans="1:11" s="36" customFormat="1">
      <c r="A325" s="16" t="str">
        <f>$A$83</f>
        <v xml:space="preserve">Institution No.:  </v>
      </c>
      <c r="E325" s="37"/>
      <c r="G325" s="38"/>
      <c r="H325" s="39"/>
      <c r="J325" s="38"/>
      <c r="K325" s="71" t="s">
        <v>138</v>
      </c>
    </row>
    <row r="326" spans="1:11" s="36" customFormat="1">
      <c r="D326" s="58" t="s">
        <v>289</v>
      </c>
      <c r="E326" s="37"/>
      <c r="G326" s="38"/>
      <c r="H326" s="39"/>
      <c r="J326" s="38"/>
      <c r="K326" s="39"/>
    </row>
    <row r="327" spans="1:11">
      <c r="A327" s="16" t="str">
        <f>$A$42</f>
        <v xml:space="preserve">NAME: </v>
      </c>
      <c r="C327" s="137" t="str">
        <f>$D$20</f>
        <v>University of Colorado</v>
      </c>
      <c r="F327" s="72"/>
      <c r="G327" s="66"/>
      <c r="H327" s="67"/>
      <c r="J327" s="14"/>
      <c r="K327" s="18" t="str">
        <f>$K$3</f>
        <v>Date: October 3, 2016</v>
      </c>
    </row>
    <row r="328" spans="1:11">
      <c r="A328" s="19" t="s">
        <v>6</v>
      </c>
      <c r="B328" s="19" t="s">
        <v>6</v>
      </c>
      <c r="C328" s="19" t="s">
        <v>6</v>
      </c>
      <c r="D328" s="19" t="s">
        <v>6</v>
      </c>
      <c r="E328" s="19" t="s">
        <v>6</v>
      </c>
      <c r="F328" s="19" t="s">
        <v>6</v>
      </c>
      <c r="G328" s="20" t="s">
        <v>6</v>
      </c>
      <c r="H328" s="21" t="s">
        <v>6</v>
      </c>
      <c r="I328" s="19" t="s">
        <v>6</v>
      </c>
      <c r="J328" s="20" t="s">
        <v>6</v>
      </c>
      <c r="K328" s="21" t="s">
        <v>6</v>
      </c>
    </row>
    <row r="329" spans="1:11">
      <c r="A329" s="22" t="s">
        <v>7</v>
      </c>
      <c r="E329" s="22" t="s">
        <v>7</v>
      </c>
      <c r="G329" s="24"/>
      <c r="H329" s="25" t="s">
        <v>232</v>
      </c>
      <c r="I329" s="23"/>
      <c r="J329" s="24"/>
      <c r="K329" s="25" t="s">
        <v>257</v>
      </c>
    </row>
    <row r="330" spans="1:11">
      <c r="A330" s="22" t="s">
        <v>9</v>
      </c>
      <c r="C330" s="26" t="s">
        <v>51</v>
      </c>
      <c r="E330" s="22" t="s">
        <v>9</v>
      </c>
      <c r="G330" s="14"/>
      <c r="H330" s="25" t="s">
        <v>12</v>
      </c>
      <c r="J330" s="14"/>
      <c r="K330" s="25" t="s">
        <v>13</v>
      </c>
    </row>
    <row r="331" spans="1:11">
      <c r="A331" s="19" t="s">
        <v>6</v>
      </c>
      <c r="B331" s="19" t="s">
        <v>6</v>
      </c>
      <c r="C331" s="19" t="s">
        <v>6</v>
      </c>
      <c r="D331" s="19" t="s">
        <v>6</v>
      </c>
      <c r="E331" s="19" t="s">
        <v>6</v>
      </c>
      <c r="F331" s="19" t="s">
        <v>6</v>
      </c>
      <c r="G331" s="20" t="s">
        <v>6</v>
      </c>
      <c r="H331" s="21" t="s">
        <v>6</v>
      </c>
      <c r="I331" s="19" t="s">
        <v>6</v>
      </c>
      <c r="J331" s="20" t="s">
        <v>6</v>
      </c>
      <c r="K331" s="21" t="s">
        <v>6</v>
      </c>
    </row>
    <row r="332" spans="1:11">
      <c r="A332" s="73">
        <v>1</v>
      </c>
      <c r="C332" s="9" t="s">
        <v>290</v>
      </c>
      <c r="E332" s="73">
        <v>1</v>
      </c>
      <c r="G332" s="14"/>
      <c r="H332" s="40" t="s">
        <v>226</v>
      </c>
      <c r="J332" s="14"/>
      <c r="K332" s="40" t="s">
        <v>226</v>
      </c>
    </row>
    <row r="333" spans="1:11">
      <c r="A333" s="73">
        <v>2</v>
      </c>
      <c r="C333" s="9" t="s">
        <v>276</v>
      </c>
      <c r="E333" s="73">
        <v>2</v>
      </c>
      <c r="G333" s="14"/>
      <c r="H333" s="40"/>
      <c r="J333" s="14"/>
      <c r="K333" s="40"/>
    </row>
    <row r="334" spans="1:11">
      <c r="A334" s="137">
        <v>3</v>
      </c>
      <c r="C334" s="137" t="s">
        <v>291</v>
      </c>
      <c r="E334" s="137">
        <v>3</v>
      </c>
      <c r="F334" s="40"/>
      <c r="G334" s="40"/>
      <c r="H334" s="40"/>
      <c r="I334" s="40"/>
      <c r="J334" s="40"/>
      <c r="K334" s="40"/>
    </row>
    <row r="335" spans="1:11">
      <c r="A335" s="73">
        <v>4</v>
      </c>
      <c r="C335" s="137" t="s">
        <v>139</v>
      </c>
      <c r="E335" s="73">
        <v>4</v>
      </c>
      <c r="F335" s="40"/>
      <c r="G335" s="40"/>
      <c r="H335" s="40">
        <f>12428440</f>
        <v>12428440</v>
      </c>
      <c r="I335" s="40"/>
      <c r="J335" s="40"/>
      <c r="K335" s="40">
        <f>15325373</f>
        <v>15325373</v>
      </c>
    </row>
    <row r="336" spans="1:11">
      <c r="A336" s="73">
        <v>5</v>
      </c>
      <c r="C336" s="137" t="s">
        <v>140</v>
      </c>
      <c r="E336" s="73">
        <v>5</v>
      </c>
      <c r="F336" s="40"/>
      <c r="G336" s="40"/>
      <c r="H336" s="40"/>
      <c r="I336" s="40"/>
      <c r="J336" s="40"/>
      <c r="K336" s="40"/>
    </row>
    <row r="337" spans="1:11">
      <c r="A337" s="73">
        <v>6</v>
      </c>
      <c r="E337" s="73">
        <v>6</v>
      </c>
      <c r="F337" s="40"/>
      <c r="G337" s="40"/>
      <c r="H337" s="40"/>
      <c r="I337" s="40"/>
      <c r="J337" s="40"/>
      <c r="K337" s="40"/>
    </row>
    <row r="338" spans="1:11">
      <c r="A338" s="73">
        <v>7</v>
      </c>
      <c r="E338" s="73">
        <v>7</v>
      </c>
      <c r="F338" s="40"/>
      <c r="G338" s="40"/>
      <c r="H338" s="40"/>
      <c r="I338" s="40"/>
      <c r="J338" s="40"/>
      <c r="K338" s="40"/>
    </row>
    <row r="339" spans="1:11">
      <c r="A339" s="73">
        <v>8</v>
      </c>
      <c r="E339" s="73">
        <v>8</v>
      </c>
      <c r="F339" s="40"/>
      <c r="G339" s="40"/>
      <c r="H339" s="40"/>
      <c r="I339" s="40"/>
      <c r="J339" s="40"/>
      <c r="K339" s="40"/>
    </row>
    <row r="340" spans="1:11">
      <c r="A340" s="73">
        <v>9</v>
      </c>
      <c r="E340" s="73">
        <v>9</v>
      </c>
      <c r="F340" s="40"/>
      <c r="G340" s="40"/>
      <c r="H340" s="40"/>
      <c r="I340" s="40"/>
      <c r="J340" s="40"/>
      <c r="K340" s="40"/>
    </row>
    <row r="341" spans="1:11">
      <c r="A341" s="73">
        <v>10</v>
      </c>
      <c r="E341" s="73">
        <v>10</v>
      </c>
      <c r="F341" s="40"/>
      <c r="G341" s="40"/>
      <c r="H341" s="40"/>
      <c r="I341" s="40"/>
      <c r="J341" s="40"/>
      <c r="K341" s="40"/>
    </row>
    <row r="342" spans="1:11">
      <c r="A342" s="73">
        <v>11</v>
      </c>
      <c r="E342" s="73">
        <v>11</v>
      </c>
      <c r="F342" s="40"/>
      <c r="G342" s="40"/>
      <c r="H342" s="40"/>
      <c r="I342" s="40"/>
      <c r="J342" s="40"/>
      <c r="K342" s="40"/>
    </row>
    <row r="343" spans="1:11">
      <c r="A343" s="73">
        <v>12</v>
      </c>
      <c r="E343" s="73">
        <v>12</v>
      </c>
      <c r="F343" s="40"/>
      <c r="G343" s="40"/>
      <c r="H343" s="40"/>
      <c r="I343" s="40"/>
      <c r="J343" s="40"/>
      <c r="K343" s="40"/>
    </row>
    <row r="344" spans="1:11">
      <c r="A344" s="73">
        <v>13</v>
      </c>
      <c r="E344" s="73">
        <v>13</v>
      </c>
      <c r="F344" s="40"/>
      <c r="G344" s="40"/>
      <c r="H344" s="40"/>
      <c r="I344" s="40"/>
      <c r="J344" s="40"/>
      <c r="K344" s="40"/>
    </row>
    <row r="345" spans="1:11">
      <c r="A345" s="73">
        <v>14</v>
      </c>
      <c r="C345" s="74" t="s">
        <v>38</v>
      </c>
      <c r="D345" s="75"/>
      <c r="E345" s="73">
        <v>14</v>
      </c>
      <c r="F345" s="40"/>
      <c r="G345" s="40"/>
      <c r="H345" s="40"/>
      <c r="I345" s="40"/>
      <c r="J345" s="40"/>
      <c r="K345" s="40"/>
    </row>
    <row r="346" spans="1:11">
      <c r="A346" s="73">
        <v>15</v>
      </c>
      <c r="C346" s="74"/>
      <c r="D346" s="75"/>
      <c r="E346" s="73">
        <v>15</v>
      </c>
      <c r="F346" s="40"/>
      <c r="G346" s="40"/>
      <c r="H346" s="40"/>
      <c r="I346" s="40"/>
      <c r="J346" s="40"/>
      <c r="K346" s="40"/>
    </row>
    <row r="347" spans="1:11">
      <c r="A347" s="73">
        <v>16</v>
      </c>
      <c r="E347" s="73">
        <v>16</v>
      </c>
      <c r="F347" s="40"/>
      <c r="G347" s="40"/>
      <c r="H347" s="40"/>
      <c r="I347" s="40"/>
      <c r="J347" s="40"/>
      <c r="K347" s="40"/>
    </row>
    <row r="348" spans="1:11">
      <c r="A348" s="73">
        <v>17</v>
      </c>
      <c r="C348" s="9" t="s">
        <v>38</v>
      </c>
      <c r="E348" s="73">
        <v>17</v>
      </c>
      <c r="F348" s="40"/>
      <c r="G348" s="40"/>
      <c r="H348" s="40"/>
      <c r="I348" s="40"/>
      <c r="J348" s="40"/>
      <c r="K348" s="40"/>
    </row>
    <row r="349" spans="1:11">
      <c r="A349" s="73">
        <v>18</v>
      </c>
      <c r="E349" s="73">
        <v>18</v>
      </c>
      <c r="F349" s="40"/>
      <c r="G349" s="40"/>
      <c r="H349" s="40"/>
      <c r="I349" s="40"/>
      <c r="J349" s="40" t="s">
        <v>38</v>
      </c>
      <c r="K349" s="40"/>
    </row>
    <row r="350" spans="1:11">
      <c r="A350" s="73">
        <v>19</v>
      </c>
      <c r="E350" s="73">
        <v>19</v>
      </c>
      <c r="F350" s="40"/>
      <c r="G350" s="40"/>
      <c r="H350" s="40"/>
      <c r="I350" s="40"/>
      <c r="J350" s="40"/>
      <c r="K350" s="40"/>
    </row>
    <row r="351" spans="1:11">
      <c r="A351" s="73"/>
      <c r="C351" s="74"/>
      <c r="E351" s="73"/>
      <c r="F351" s="70" t="s">
        <v>6</v>
      </c>
      <c r="G351" s="20" t="s">
        <v>6</v>
      </c>
      <c r="H351" s="21" t="s">
        <v>6</v>
      </c>
      <c r="I351" s="70" t="s">
        <v>6</v>
      </c>
      <c r="J351" s="20" t="s">
        <v>6</v>
      </c>
      <c r="K351" s="21" t="s">
        <v>6</v>
      </c>
    </row>
    <row r="352" spans="1:11">
      <c r="A352" s="73">
        <v>20</v>
      </c>
      <c r="C352" s="74" t="s">
        <v>141</v>
      </c>
      <c r="E352" s="73">
        <v>20</v>
      </c>
      <c r="G352" s="96"/>
      <c r="H352" s="100">
        <f>SUM(H332:H350)</f>
        <v>12428440</v>
      </c>
      <c r="I352" s="100"/>
      <c r="J352" s="96"/>
      <c r="K352" s="100">
        <f>SUM(K332:K350)</f>
        <v>15325373</v>
      </c>
    </row>
    <row r="353" spans="1:11">
      <c r="A353" s="76"/>
      <c r="C353" s="9"/>
      <c r="E353" s="35"/>
      <c r="F353" s="70" t="s">
        <v>6</v>
      </c>
      <c r="G353" s="20" t="s">
        <v>6</v>
      </c>
      <c r="H353" s="21" t="s">
        <v>6</v>
      </c>
      <c r="I353" s="70" t="s">
        <v>6</v>
      </c>
      <c r="J353" s="20" t="s">
        <v>6</v>
      </c>
      <c r="K353" s="21" t="s">
        <v>6</v>
      </c>
    </row>
    <row r="354" spans="1:11">
      <c r="C354" s="137" t="s">
        <v>292</v>
      </c>
      <c r="F354" s="70"/>
      <c r="G354" s="20"/>
      <c r="H354" s="40"/>
      <c r="I354" s="70"/>
      <c r="J354" s="20"/>
      <c r="K354" s="40"/>
    </row>
    <row r="355" spans="1:11">
      <c r="C355" s="137" t="s">
        <v>307</v>
      </c>
      <c r="F355" s="70"/>
      <c r="G355" s="20"/>
      <c r="H355" s="40"/>
      <c r="I355" s="70"/>
      <c r="J355" s="20"/>
      <c r="K355" s="40"/>
    </row>
    <row r="356" spans="1:11">
      <c r="A356" s="9"/>
    </row>
    <row r="357" spans="1:11" s="36" customFormat="1">
      <c r="A357" s="16" t="str">
        <f>$A$83</f>
        <v xml:space="preserve">Institution No.:  </v>
      </c>
      <c r="E357" s="37"/>
      <c r="G357" s="38"/>
      <c r="H357" s="39"/>
      <c r="J357" s="38"/>
      <c r="K357" s="15" t="s">
        <v>142</v>
      </c>
    </row>
    <row r="358" spans="1:11" s="36" customFormat="1">
      <c r="D358" s="58" t="s">
        <v>294</v>
      </c>
      <c r="E358" s="37"/>
      <c r="G358" s="38"/>
      <c r="H358" s="39"/>
      <c r="J358" s="38"/>
      <c r="K358" s="39"/>
    </row>
    <row r="359" spans="1:11">
      <c r="A359" s="16" t="str">
        <f>$A$42</f>
        <v xml:space="preserve">NAME: </v>
      </c>
      <c r="C359" s="137" t="str">
        <f>$D$20</f>
        <v>University of Colorado</v>
      </c>
      <c r="F359" s="72"/>
      <c r="G359" s="66"/>
      <c r="H359" s="40"/>
      <c r="J359" s="14"/>
      <c r="K359" s="18" t="str">
        <f>$K$3</f>
        <v>Date: October 3, 2016</v>
      </c>
    </row>
    <row r="360" spans="1:11">
      <c r="A360" s="19" t="s">
        <v>6</v>
      </c>
      <c r="B360" s="19" t="s">
        <v>6</v>
      </c>
      <c r="C360" s="19" t="s">
        <v>6</v>
      </c>
      <c r="D360" s="19" t="s">
        <v>6</v>
      </c>
      <c r="E360" s="19" t="s">
        <v>6</v>
      </c>
      <c r="F360" s="19" t="s">
        <v>6</v>
      </c>
      <c r="G360" s="20" t="s">
        <v>6</v>
      </c>
      <c r="H360" s="21" t="s">
        <v>6</v>
      </c>
      <c r="I360" s="19" t="s">
        <v>6</v>
      </c>
      <c r="J360" s="20" t="s">
        <v>6</v>
      </c>
      <c r="K360" s="21" t="s">
        <v>6</v>
      </c>
    </row>
    <row r="361" spans="1:11">
      <c r="A361" s="22" t="s">
        <v>7</v>
      </c>
      <c r="E361" s="22" t="s">
        <v>7</v>
      </c>
      <c r="G361" s="24"/>
      <c r="H361" s="25" t="s">
        <v>232</v>
      </c>
      <c r="I361" s="23"/>
      <c r="J361" s="24"/>
      <c r="K361" s="25" t="s">
        <v>257</v>
      </c>
    </row>
    <row r="362" spans="1:11">
      <c r="A362" s="22" t="s">
        <v>9</v>
      </c>
      <c r="C362" s="26" t="s">
        <v>51</v>
      </c>
      <c r="E362" s="22" t="s">
        <v>9</v>
      </c>
      <c r="G362" s="14"/>
      <c r="H362" s="25" t="s">
        <v>12</v>
      </c>
      <c r="J362" s="14"/>
      <c r="K362" s="25" t="s">
        <v>13</v>
      </c>
    </row>
    <row r="363" spans="1:11">
      <c r="A363" s="19" t="s">
        <v>6</v>
      </c>
      <c r="B363" s="19" t="s">
        <v>6</v>
      </c>
      <c r="C363" s="19" t="s">
        <v>6</v>
      </c>
      <c r="D363" s="19" t="s">
        <v>6</v>
      </c>
      <c r="E363" s="19" t="s">
        <v>6</v>
      </c>
      <c r="F363" s="19" t="s">
        <v>6</v>
      </c>
      <c r="G363" s="20" t="s">
        <v>6</v>
      </c>
      <c r="H363" s="21" t="s">
        <v>6</v>
      </c>
      <c r="I363" s="19" t="s">
        <v>6</v>
      </c>
      <c r="J363" s="20" t="s">
        <v>6</v>
      </c>
      <c r="K363" s="21" t="s">
        <v>6</v>
      </c>
    </row>
    <row r="364" spans="1:11">
      <c r="A364" s="73"/>
      <c r="C364" s="31" t="s">
        <v>143</v>
      </c>
      <c r="E364" s="73"/>
      <c r="G364" s="96"/>
      <c r="H364" s="96"/>
      <c r="I364" s="100"/>
      <c r="J364" s="96"/>
      <c r="K364" s="96"/>
    </row>
    <row r="365" spans="1:11">
      <c r="A365" s="73">
        <v>1</v>
      </c>
      <c r="C365" s="77" t="s">
        <v>295</v>
      </c>
      <c r="E365" s="73">
        <v>1</v>
      </c>
      <c r="G365" s="96"/>
      <c r="H365" s="96">
        <v>10575211.939999999</v>
      </c>
      <c r="I365" s="100"/>
      <c r="J365" s="96"/>
      <c r="K365" s="96">
        <v>10085202</v>
      </c>
    </row>
    <row r="366" spans="1:11">
      <c r="A366" s="73">
        <v>2</v>
      </c>
      <c r="C366" s="10" t="s">
        <v>144</v>
      </c>
      <c r="E366" s="73">
        <v>2</v>
      </c>
      <c r="F366" s="10"/>
      <c r="G366" s="103"/>
      <c r="H366" s="103">
        <v>68439652.549999997</v>
      </c>
      <c r="I366" s="103"/>
      <c r="J366" s="103"/>
      <c r="K366" s="103">
        <v>67060525</v>
      </c>
    </row>
    <row r="367" spans="1:11">
      <c r="A367" s="73">
        <v>3</v>
      </c>
      <c r="C367" s="10" t="s">
        <v>145</v>
      </c>
      <c r="E367" s="73">
        <v>3</v>
      </c>
      <c r="F367" s="10"/>
      <c r="G367" s="103"/>
      <c r="H367" s="103">
        <v>21985626.48</v>
      </c>
      <c r="I367" s="103"/>
      <c r="J367" s="103"/>
      <c r="K367" s="103">
        <v>21635758.219999999</v>
      </c>
    </row>
    <row r="368" spans="1:11">
      <c r="A368" s="73">
        <v>4</v>
      </c>
      <c r="C368" s="10" t="s">
        <v>296</v>
      </c>
      <c r="E368" s="73">
        <v>4</v>
      </c>
      <c r="F368" s="10"/>
      <c r="G368" s="103"/>
      <c r="H368" s="103"/>
      <c r="I368" s="103"/>
      <c r="J368" s="103"/>
      <c r="K368" s="103"/>
    </row>
    <row r="369" spans="1:11">
      <c r="A369" s="73">
        <v>5</v>
      </c>
      <c r="C369" s="10" t="s">
        <v>146</v>
      </c>
      <c r="E369" s="73">
        <v>5</v>
      </c>
      <c r="F369" s="10"/>
      <c r="G369" s="103"/>
      <c r="H369" s="103"/>
      <c r="I369" s="103"/>
      <c r="J369" s="103"/>
      <c r="K369" s="103"/>
    </row>
    <row r="370" spans="1:11">
      <c r="A370" s="73">
        <v>6</v>
      </c>
      <c r="C370" s="10" t="s">
        <v>147</v>
      </c>
      <c r="E370" s="73">
        <v>6</v>
      </c>
      <c r="F370" s="10"/>
      <c r="G370" s="103"/>
      <c r="H370" s="103"/>
      <c r="I370" s="103"/>
      <c r="J370" s="103"/>
      <c r="K370" s="103"/>
    </row>
    <row r="371" spans="1:11">
      <c r="A371" s="73">
        <v>7</v>
      </c>
      <c r="C371" s="10" t="s">
        <v>148</v>
      </c>
      <c r="E371" s="73">
        <v>7</v>
      </c>
      <c r="F371" s="10"/>
      <c r="G371" s="103"/>
      <c r="H371" s="103"/>
      <c r="I371" s="103"/>
      <c r="J371" s="103"/>
      <c r="K371" s="103"/>
    </row>
    <row r="372" spans="1:11">
      <c r="A372" s="73">
        <v>8</v>
      </c>
      <c r="C372" s="10" t="s">
        <v>149</v>
      </c>
      <c r="E372" s="73">
        <v>8</v>
      </c>
      <c r="F372" s="70"/>
      <c r="G372" s="20"/>
      <c r="H372" s="21"/>
      <c r="I372" s="70"/>
      <c r="J372" s="20"/>
      <c r="K372" s="21"/>
    </row>
    <row r="373" spans="1:11" ht="13.5">
      <c r="A373" s="73">
        <v>9</v>
      </c>
      <c r="C373" s="137" t="s">
        <v>251</v>
      </c>
      <c r="E373" s="73">
        <v>9</v>
      </c>
      <c r="F373" s="70"/>
      <c r="G373" s="20"/>
      <c r="H373" s="21"/>
      <c r="I373" s="70"/>
      <c r="J373" s="20"/>
      <c r="K373" s="21"/>
    </row>
    <row r="374" spans="1:11">
      <c r="A374" s="73">
        <v>10</v>
      </c>
      <c r="C374" s="10"/>
      <c r="E374" s="73">
        <v>10</v>
      </c>
      <c r="F374" s="70"/>
      <c r="G374" s="20"/>
      <c r="H374" s="21"/>
      <c r="I374" s="70"/>
      <c r="J374" s="20"/>
      <c r="K374" s="21"/>
    </row>
    <row r="375" spans="1:11">
      <c r="A375" s="73">
        <v>11</v>
      </c>
      <c r="C375" s="10"/>
      <c r="E375" s="73">
        <v>11</v>
      </c>
      <c r="F375" s="70"/>
      <c r="G375" s="20"/>
      <c r="H375" s="21"/>
      <c r="I375" s="70"/>
      <c r="J375" s="20"/>
      <c r="K375" s="21"/>
    </row>
    <row r="376" spans="1:11">
      <c r="A376" s="73">
        <v>12</v>
      </c>
      <c r="C376" s="10"/>
      <c r="E376" s="73">
        <v>12</v>
      </c>
      <c r="F376" s="70"/>
      <c r="G376" s="20"/>
      <c r="H376" s="21"/>
      <c r="I376" s="70"/>
      <c r="J376" s="20"/>
      <c r="K376" s="21"/>
    </row>
    <row r="377" spans="1:11">
      <c r="A377" s="73">
        <v>13</v>
      </c>
      <c r="C377" s="10"/>
      <c r="E377" s="73">
        <v>13</v>
      </c>
      <c r="F377" s="70"/>
      <c r="G377" s="20"/>
      <c r="H377" s="21"/>
      <c r="I377" s="70"/>
      <c r="J377" s="20"/>
      <c r="K377" s="21"/>
    </row>
    <row r="378" spans="1:11">
      <c r="A378" s="73">
        <v>14</v>
      </c>
      <c r="C378" s="10"/>
      <c r="E378" s="73">
        <v>14</v>
      </c>
      <c r="F378" s="70"/>
      <c r="G378" s="20"/>
      <c r="H378" s="21"/>
      <c r="I378" s="70"/>
      <c r="J378" s="20"/>
      <c r="K378" s="21"/>
    </row>
    <row r="379" spans="1:11">
      <c r="A379" s="73">
        <v>15</v>
      </c>
      <c r="E379" s="73">
        <v>15</v>
      </c>
      <c r="F379" s="10"/>
      <c r="G379" s="103"/>
      <c r="H379" s="103"/>
      <c r="I379" s="103"/>
      <c r="J379" s="103"/>
      <c r="K379" s="103"/>
    </row>
    <row r="380" spans="1:11">
      <c r="A380" s="73"/>
      <c r="C380" s="10"/>
      <c r="E380" s="73"/>
      <c r="F380" s="10"/>
      <c r="G380" s="103"/>
      <c r="H380" s="103"/>
      <c r="I380" s="103"/>
      <c r="J380" s="103"/>
      <c r="K380" s="103"/>
    </row>
    <row r="381" spans="1:11">
      <c r="A381" s="73">
        <v>16</v>
      </c>
      <c r="C381" s="10" t="s">
        <v>150</v>
      </c>
      <c r="E381" s="73">
        <v>16</v>
      </c>
      <c r="F381" s="10"/>
      <c r="G381" s="103"/>
      <c r="H381" s="103">
        <v>723674.57000000007</v>
      </c>
      <c r="I381" s="103"/>
      <c r="J381" s="103"/>
      <c r="K381" s="103">
        <f>259173</f>
        <v>259173</v>
      </c>
    </row>
    <row r="382" spans="1:11">
      <c r="A382" s="73">
        <v>17</v>
      </c>
      <c r="C382" s="10" t="s">
        <v>151</v>
      </c>
      <c r="E382" s="73">
        <v>17</v>
      </c>
      <c r="F382" s="10"/>
      <c r="G382" s="103"/>
      <c r="H382" s="103"/>
      <c r="I382" s="103"/>
      <c r="J382" s="103"/>
      <c r="K382" s="103"/>
    </row>
    <row r="383" spans="1:11">
      <c r="A383" s="73">
        <v>18</v>
      </c>
      <c r="C383" s="10" t="s">
        <v>152</v>
      </c>
      <c r="E383" s="73">
        <v>18</v>
      </c>
      <c r="F383" s="10"/>
      <c r="G383" s="103"/>
      <c r="H383" s="103"/>
      <c r="I383" s="103"/>
      <c r="J383" s="103"/>
      <c r="K383" s="103"/>
    </row>
    <row r="384" spans="1:11">
      <c r="A384" s="73">
        <v>19</v>
      </c>
      <c r="C384" s="10" t="s">
        <v>38</v>
      </c>
      <c r="E384" s="73">
        <v>19</v>
      </c>
      <c r="F384" s="10"/>
      <c r="G384" s="103"/>
      <c r="H384" s="103"/>
      <c r="I384" s="103"/>
      <c r="J384" s="103"/>
      <c r="K384" s="103"/>
    </row>
    <row r="385" spans="1:11">
      <c r="A385" s="137">
        <v>20</v>
      </c>
      <c r="C385" s="10"/>
      <c r="E385" s="137">
        <v>20</v>
      </c>
      <c r="F385" s="70"/>
      <c r="G385" s="20"/>
      <c r="H385" s="21"/>
      <c r="I385" s="70"/>
      <c r="J385" s="20"/>
      <c r="K385" s="21"/>
    </row>
    <row r="386" spans="1:11">
      <c r="A386" s="137">
        <v>21</v>
      </c>
      <c r="C386" s="10"/>
      <c r="E386" s="137">
        <v>21</v>
      </c>
      <c r="F386" s="70"/>
      <c r="G386" s="20"/>
      <c r="H386" s="21"/>
      <c r="I386" s="70"/>
      <c r="J386" s="20"/>
      <c r="K386" s="21"/>
    </row>
    <row r="387" spans="1:11">
      <c r="A387" s="137">
        <v>22</v>
      </c>
      <c r="C387" s="10"/>
      <c r="E387" s="137">
        <v>22</v>
      </c>
      <c r="F387" s="70"/>
      <c r="G387" s="20"/>
      <c r="H387" s="21"/>
      <c r="I387" s="70"/>
      <c r="J387" s="20"/>
      <c r="K387" s="21"/>
    </row>
    <row r="388" spans="1:11">
      <c r="A388" s="137">
        <v>23</v>
      </c>
      <c r="C388" s="10"/>
      <c r="E388" s="137">
        <v>23</v>
      </c>
      <c r="F388" s="70"/>
      <c r="G388" s="20"/>
      <c r="H388" s="21"/>
      <c r="I388" s="70"/>
      <c r="J388" s="20"/>
      <c r="K388" s="21"/>
    </row>
    <row r="389" spans="1:11">
      <c r="A389" s="137">
        <v>24</v>
      </c>
      <c r="C389" s="10"/>
      <c r="E389" s="137">
        <v>24</v>
      </c>
      <c r="F389" s="70"/>
      <c r="G389" s="20"/>
      <c r="H389" s="21"/>
      <c r="I389" s="70"/>
      <c r="J389" s="20"/>
      <c r="K389" s="21"/>
    </row>
    <row r="390" spans="1:11">
      <c r="A390" s="73"/>
      <c r="C390" s="10"/>
      <c r="E390" s="73"/>
      <c r="F390" s="70" t="s">
        <v>6</v>
      </c>
      <c r="G390" s="20" t="s">
        <v>6</v>
      </c>
      <c r="H390" s="21"/>
      <c r="I390" s="70"/>
      <c r="J390" s="20"/>
      <c r="K390" s="21"/>
    </row>
    <row r="391" spans="1:11">
      <c r="A391" s="73">
        <v>25</v>
      </c>
      <c r="C391" s="9" t="s">
        <v>153</v>
      </c>
      <c r="E391" s="73">
        <v>25</v>
      </c>
      <c r="G391" s="96"/>
      <c r="H391" s="100">
        <f>SUM(H365:H389)</f>
        <v>101724165.53999999</v>
      </c>
      <c r="I391" s="100"/>
      <c r="J391" s="96"/>
      <c r="K391" s="100">
        <f>SUM(K365:K389)</f>
        <v>99040658.219999999</v>
      </c>
    </row>
    <row r="392" spans="1:11">
      <c r="A392" s="73"/>
      <c r="C392" s="9"/>
      <c r="E392" s="73"/>
      <c r="F392" s="70" t="s">
        <v>6</v>
      </c>
      <c r="G392" s="20" t="s">
        <v>6</v>
      </c>
      <c r="H392" s="21"/>
      <c r="I392" s="70"/>
      <c r="J392" s="20"/>
      <c r="K392" s="21"/>
    </row>
    <row r="393" spans="1:11">
      <c r="A393" s="73">
        <v>26</v>
      </c>
      <c r="C393" s="9" t="s">
        <v>297</v>
      </c>
      <c r="E393" s="73">
        <v>26</v>
      </c>
      <c r="G393" s="96"/>
      <c r="H393" s="96"/>
      <c r="I393" s="100"/>
      <c r="J393" s="96"/>
      <c r="K393" s="96">
        <v>0</v>
      </c>
    </row>
    <row r="394" spans="1:11">
      <c r="A394" s="73">
        <v>27</v>
      </c>
      <c r="E394" s="73">
        <v>27</v>
      </c>
      <c r="G394" s="96"/>
      <c r="H394" s="96">
        <v>539433.46</v>
      </c>
      <c r="I394" s="100"/>
      <c r="J394" s="96"/>
      <c r="K394" s="96"/>
    </row>
    <row r="395" spans="1:11">
      <c r="A395" s="73">
        <v>28</v>
      </c>
      <c r="E395" s="73">
        <v>28</v>
      </c>
      <c r="G395" s="100"/>
      <c r="H395" s="100"/>
      <c r="I395" s="100"/>
      <c r="J395" s="100"/>
      <c r="K395" s="100"/>
    </row>
    <row r="396" spans="1:11">
      <c r="A396" s="73">
        <v>29</v>
      </c>
      <c r="C396" s="137" t="s">
        <v>38</v>
      </c>
      <c r="E396" s="73">
        <v>29</v>
      </c>
      <c r="G396" s="100"/>
      <c r="H396" s="100"/>
      <c r="I396" s="100"/>
      <c r="J396" s="100"/>
      <c r="K396" s="100"/>
    </row>
    <row r="397" spans="1:11">
      <c r="A397" s="73"/>
      <c r="C397" s="74"/>
      <c r="E397" s="73"/>
      <c r="F397" s="70" t="s">
        <v>6</v>
      </c>
      <c r="G397" s="20" t="s">
        <v>6</v>
      </c>
      <c r="H397" s="21"/>
      <c r="I397" s="70"/>
      <c r="J397" s="20"/>
      <c r="K397" s="21"/>
    </row>
    <row r="398" spans="1:11">
      <c r="A398" s="73">
        <v>30</v>
      </c>
      <c r="C398" s="74" t="s">
        <v>154</v>
      </c>
      <c r="E398" s="73">
        <v>30</v>
      </c>
      <c r="G398" s="96"/>
      <c r="H398" s="100">
        <f>SUM(H391:H396)</f>
        <v>102263598.99999999</v>
      </c>
      <c r="I398" s="100"/>
      <c r="J398" s="96"/>
      <c r="K398" s="100">
        <f>SUM(K391:K396)</f>
        <v>99040658.219999999</v>
      </c>
    </row>
    <row r="399" spans="1:11">
      <c r="A399" s="76"/>
      <c r="C399" s="9"/>
      <c r="E399" s="35"/>
      <c r="F399" s="70" t="s">
        <v>6</v>
      </c>
      <c r="G399" s="20" t="s">
        <v>6</v>
      </c>
      <c r="H399" s="21" t="s">
        <v>6</v>
      </c>
      <c r="I399" s="70" t="s">
        <v>6</v>
      </c>
      <c r="J399" s="20" t="s">
        <v>6</v>
      </c>
      <c r="K399" s="21" t="s">
        <v>6</v>
      </c>
    </row>
    <row r="400" spans="1:11">
      <c r="C400" s="137" t="s">
        <v>292</v>
      </c>
      <c r="F400" s="70"/>
      <c r="G400" s="20"/>
      <c r="H400" s="40"/>
      <c r="I400" s="70"/>
      <c r="J400" s="20"/>
      <c r="K400" s="40"/>
    </row>
    <row r="401" spans="1:11">
      <c r="C401" s="137" t="s">
        <v>293</v>
      </c>
      <c r="F401" s="70"/>
      <c r="G401" s="20"/>
      <c r="H401" s="40"/>
      <c r="I401" s="70"/>
      <c r="J401" s="20"/>
      <c r="K401" s="40"/>
    </row>
    <row r="402" spans="1:11">
      <c r="C402" s="137" t="s">
        <v>298</v>
      </c>
      <c r="F402" s="70"/>
      <c r="G402" s="20"/>
      <c r="H402" s="40"/>
      <c r="I402" s="70"/>
      <c r="J402" s="20"/>
      <c r="K402" s="40"/>
    </row>
    <row r="403" spans="1:11">
      <c r="C403" s="137" t="s">
        <v>155</v>
      </c>
      <c r="F403" s="70"/>
      <c r="G403" s="20"/>
      <c r="H403" s="40"/>
      <c r="I403" s="70"/>
      <c r="J403" s="20"/>
      <c r="K403" s="40"/>
    </row>
    <row r="404" spans="1:11">
      <c r="C404" s="137" t="s">
        <v>299</v>
      </c>
      <c r="F404" s="70"/>
      <c r="G404" s="20"/>
      <c r="H404" s="40"/>
      <c r="I404" s="70"/>
      <c r="J404" s="20"/>
      <c r="K404" s="40"/>
    </row>
    <row r="405" spans="1:11">
      <c r="C405" s="137" t="s">
        <v>156</v>
      </c>
      <c r="F405" s="70"/>
      <c r="G405" s="20"/>
      <c r="H405" s="40"/>
      <c r="I405" s="70"/>
      <c r="J405" s="20"/>
      <c r="K405" s="40"/>
    </row>
    <row r="406" spans="1:11">
      <c r="C406" s="137" t="s">
        <v>308</v>
      </c>
      <c r="F406" s="70"/>
      <c r="G406" s="20"/>
      <c r="H406" s="40"/>
      <c r="I406" s="70"/>
      <c r="J406" s="20"/>
      <c r="K406" s="40"/>
    </row>
    <row r="407" spans="1:11">
      <c r="A407" s="76"/>
      <c r="C407" s="9" t="s">
        <v>309</v>
      </c>
      <c r="E407" s="35"/>
      <c r="F407" s="70"/>
      <c r="G407" s="20"/>
      <c r="H407" s="21"/>
      <c r="I407" s="70"/>
      <c r="J407" s="20"/>
      <c r="K407" s="21"/>
    </row>
    <row r="410" spans="1:11" s="36" customFormat="1">
      <c r="A410" s="16" t="str">
        <f>$A$83</f>
        <v xml:space="preserve">Institution No.:  </v>
      </c>
      <c r="E410" s="37"/>
      <c r="G410" s="38"/>
      <c r="H410" s="39"/>
      <c r="J410" s="38"/>
      <c r="K410" s="15" t="s">
        <v>157</v>
      </c>
    </row>
    <row r="411" spans="1:11" ht="12.75" customHeight="1">
      <c r="A411" s="244" t="s">
        <v>158</v>
      </c>
      <c r="B411" s="244"/>
      <c r="C411" s="244"/>
      <c r="D411" s="244"/>
      <c r="E411" s="244"/>
      <c r="F411" s="244"/>
      <c r="G411" s="244"/>
      <c r="H411" s="244"/>
      <c r="I411" s="244"/>
      <c r="J411" s="244"/>
      <c r="K411" s="244"/>
    </row>
    <row r="412" spans="1:11">
      <c r="A412" s="16" t="str">
        <f>$A$42</f>
        <v xml:space="preserve">NAME: </v>
      </c>
      <c r="C412" s="137" t="str">
        <f>$D$20</f>
        <v>University of Colorado</v>
      </c>
      <c r="H412" s="40"/>
      <c r="J412" s="14"/>
      <c r="K412" s="18" t="str">
        <f>$K$3</f>
        <v>Date: October 3, 2016</v>
      </c>
    </row>
    <row r="413" spans="1:11">
      <c r="A413" s="19" t="s">
        <v>6</v>
      </c>
      <c r="B413" s="19" t="s">
        <v>6</v>
      </c>
      <c r="C413" s="19" t="s">
        <v>6</v>
      </c>
      <c r="D413" s="19" t="s">
        <v>6</v>
      </c>
      <c r="E413" s="19" t="s">
        <v>6</v>
      </c>
      <c r="F413" s="19" t="s">
        <v>6</v>
      </c>
      <c r="G413" s="20" t="s">
        <v>6</v>
      </c>
      <c r="H413" s="21" t="s">
        <v>6</v>
      </c>
      <c r="I413" s="19" t="s">
        <v>6</v>
      </c>
      <c r="J413" s="20" t="s">
        <v>6</v>
      </c>
      <c r="K413" s="21" t="s">
        <v>6</v>
      </c>
    </row>
    <row r="414" spans="1:11">
      <c r="A414" s="22" t="s">
        <v>7</v>
      </c>
      <c r="E414" s="22" t="s">
        <v>7</v>
      </c>
      <c r="F414" s="23"/>
      <c r="G414" s="24"/>
      <c r="H414" s="25" t="s">
        <v>232</v>
      </c>
      <c r="I414" s="23"/>
      <c r="J414" s="24"/>
      <c r="K414" s="25" t="s">
        <v>257</v>
      </c>
    </row>
    <row r="415" spans="1:11">
      <c r="A415" s="22" t="s">
        <v>9</v>
      </c>
      <c r="C415" s="26" t="s">
        <v>51</v>
      </c>
      <c r="E415" s="22" t="s">
        <v>9</v>
      </c>
      <c r="F415" s="23"/>
      <c r="G415" s="24"/>
      <c r="H415" s="25" t="s">
        <v>12</v>
      </c>
      <c r="I415" s="23"/>
      <c r="J415" s="24"/>
      <c r="K415" s="25" t="s">
        <v>13</v>
      </c>
    </row>
    <row r="416" spans="1:11">
      <c r="A416" s="19" t="s">
        <v>6</v>
      </c>
      <c r="B416" s="19" t="s">
        <v>6</v>
      </c>
      <c r="C416" s="19" t="s">
        <v>6</v>
      </c>
      <c r="D416" s="19" t="s">
        <v>6</v>
      </c>
      <c r="E416" s="19" t="s">
        <v>6</v>
      </c>
      <c r="F416" s="19" t="s">
        <v>6</v>
      </c>
      <c r="G416" s="20" t="s">
        <v>6</v>
      </c>
      <c r="H416" s="21" t="s">
        <v>6</v>
      </c>
      <c r="I416" s="19" t="s">
        <v>6</v>
      </c>
      <c r="J416" s="20" t="s">
        <v>6</v>
      </c>
      <c r="K416" s="21" t="s">
        <v>6</v>
      </c>
    </row>
    <row r="417" spans="1:11">
      <c r="A417" s="78">
        <v>1</v>
      </c>
      <c r="C417" s="9" t="s">
        <v>159</v>
      </c>
      <c r="E417" s="78">
        <v>1</v>
      </c>
      <c r="F417" s="10"/>
      <c r="G417" s="11"/>
      <c r="I417" s="10"/>
      <c r="J417" s="11"/>
      <c r="K417" s="12"/>
    </row>
    <row r="418" spans="1:11">
      <c r="A418" s="78">
        <f t="shared" ref="A418:A440" si="1">(A417+1)</f>
        <v>2</v>
      </c>
      <c r="C418" s="9" t="s">
        <v>160</v>
      </c>
      <c r="E418" s="78">
        <f t="shared" ref="E418:E440" si="2">(E417+1)</f>
        <v>2</v>
      </c>
      <c r="F418" s="10"/>
      <c r="G418" s="106"/>
      <c r="H418" s="106"/>
      <c r="I418" s="106"/>
      <c r="J418" s="106"/>
      <c r="K418" s="106"/>
    </row>
    <row r="419" spans="1:11">
      <c r="A419" s="78">
        <f t="shared" si="1"/>
        <v>3</v>
      </c>
      <c r="C419" s="9"/>
      <c r="E419" s="78">
        <f t="shared" si="2"/>
        <v>3</v>
      </c>
      <c r="F419" s="10"/>
      <c r="G419" s="106"/>
      <c r="H419" s="106"/>
      <c r="I419" s="106"/>
      <c r="J419" s="106"/>
      <c r="K419" s="106"/>
    </row>
    <row r="420" spans="1:11">
      <c r="A420" s="78">
        <f t="shared" si="1"/>
        <v>4</v>
      </c>
      <c r="C420" s="9"/>
      <c r="E420" s="78">
        <f t="shared" si="2"/>
        <v>4</v>
      </c>
      <c r="F420" s="10"/>
      <c r="G420" s="106"/>
      <c r="H420" s="106"/>
      <c r="I420" s="106"/>
      <c r="J420" s="106"/>
      <c r="K420" s="106"/>
    </row>
    <row r="421" spans="1:11">
      <c r="A421" s="78">
        <f>(A420+1)</f>
        <v>5</v>
      </c>
      <c r="C421" s="10"/>
      <c r="E421" s="78">
        <f>(E420+1)</f>
        <v>5</v>
      </c>
      <c r="F421" s="10"/>
      <c r="G421" s="106"/>
      <c r="H421" s="106"/>
      <c r="I421" s="106"/>
      <c r="J421" s="106"/>
      <c r="K421" s="106"/>
    </row>
    <row r="422" spans="1:11">
      <c r="A422" s="78">
        <f t="shared" si="1"/>
        <v>6</v>
      </c>
      <c r="C422" s="10"/>
      <c r="E422" s="78">
        <f t="shared" si="2"/>
        <v>6</v>
      </c>
      <c r="F422" s="10"/>
      <c r="G422" s="106"/>
      <c r="H422" s="106"/>
      <c r="I422" s="106"/>
      <c r="J422" s="106"/>
      <c r="K422" s="106"/>
    </row>
    <row r="423" spans="1:11">
      <c r="A423" s="78">
        <f>(A422+1)</f>
        <v>7</v>
      </c>
      <c r="C423" s="9"/>
      <c r="E423" s="78">
        <f>(E422+1)</f>
        <v>7</v>
      </c>
      <c r="F423" s="10"/>
      <c r="G423" s="106"/>
      <c r="H423" s="106"/>
      <c r="I423" s="106"/>
      <c r="J423" s="106"/>
      <c r="K423" s="106"/>
    </row>
    <row r="424" spans="1:11">
      <c r="A424" s="78">
        <f>(A423+1)</f>
        <v>8</v>
      </c>
      <c r="C424" s="10"/>
      <c r="E424" s="78">
        <f>(E423+1)</f>
        <v>8</v>
      </c>
      <c r="F424" s="10"/>
      <c r="G424" s="106"/>
      <c r="H424" s="106"/>
      <c r="I424" s="106"/>
      <c r="J424" s="106"/>
      <c r="K424" s="106"/>
    </row>
    <row r="425" spans="1:11">
      <c r="A425" s="78">
        <f t="shared" si="1"/>
        <v>9</v>
      </c>
      <c r="C425" s="10"/>
      <c r="E425" s="78">
        <f t="shared" si="2"/>
        <v>9</v>
      </c>
      <c r="F425" s="10"/>
      <c r="G425" s="106"/>
      <c r="H425" s="106"/>
      <c r="I425" s="106"/>
      <c r="J425" s="106"/>
      <c r="K425" s="106"/>
    </row>
    <row r="426" spans="1:11">
      <c r="A426" s="78">
        <f t="shared" si="1"/>
        <v>10</v>
      </c>
      <c r="E426" s="78">
        <f t="shared" si="2"/>
        <v>10</v>
      </c>
      <c r="F426" s="10"/>
      <c r="G426" s="106"/>
      <c r="H426" s="106"/>
      <c r="I426" s="106"/>
      <c r="J426" s="106"/>
      <c r="K426" s="106"/>
    </row>
    <row r="427" spans="1:11">
      <c r="A427" s="78">
        <f t="shared" si="1"/>
        <v>11</v>
      </c>
      <c r="E427" s="78">
        <f t="shared" si="2"/>
        <v>11</v>
      </c>
      <c r="F427" s="10"/>
      <c r="G427" s="106"/>
      <c r="H427" s="106"/>
      <c r="I427" s="106"/>
      <c r="J427" s="106"/>
      <c r="K427" s="106"/>
    </row>
    <row r="428" spans="1:11">
      <c r="A428" s="78">
        <f t="shared" si="1"/>
        <v>12</v>
      </c>
      <c r="E428" s="78">
        <f t="shared" si="2"/>
        <v>12</v>
      </c>
      <c r="F428" s="10"/>
      <c r="G428" s="106"/>
      <c r="H428" s="106"/>
      <c r="I428" s="106"/>
      <c r="J428" s="106"/>
      <c r="K428" s="106"/>
    </row>
    <row r="429" spans="1:11">
      <c r="A429" s="78">
        <f t="shared" si="1"/>
        <v>13</v>
      </c>
      <c r="C429" s="10"/>
      <c r="E429" s="78">
        <f t="shared" si="2"/>
        <v>13</v>
      </c>
      <c r="F429" s="10"/>
      <c r="G429" s="106"/>
      <c r="H429" s="106"/>
      <c r="I429" s="106"/>
      <c r="J429" s="106"/>
      <c r="K429" s="106"/>
    </row>
    <row r="430" spans="1:11">
      <c r="A430" s="78">
        <f t="shared" si="1"/>
        <v>14</v>
      </c>
      <c r="C430" s="10" t="s">
        <v>161</v>
      </c>
      <c r="E430" s="78">
        <f t="shared" si="2"/>
        <v>14</v>
      </c>
      <c r="F430" s="10"/>
      <c r="G430" s="106"/>
      <c r="H430" s="106"/>
      <c r="I430" s="106"/>
      <c r="J430" s="106"/>
      <c r="K430" s="106"/>
    </row>
    <row r="431" spans="1:11">
      <c r="A431" s="78">
        <f t="shared" si="1"/>
        <v>15</v>
      </c>
      <c r="C431" s="10"/>
      <c r="E431" s="78">
        <f t="shared" si="2"/>
        <v>15</v>
      </c>
      <c r="F431" s="10"/>
      <c r="G431" s="106"/>
      <c r="H431" s="106"/>
      <c r="I431" s="106"/>
      <c r="J431" s="106"/>
      <c r="K431" s="106"/>
    </row>
    <row r="432" spans="1:11">
      <c r="A432" s="78">
        <f t="shared" si="1"/>
        <v>16</v>
      </c>
      <c r="C432" s="10"/>
      <c r="E432" s="78">
        <f t="shared" si="2"/>
        <v>16</v>
      </c>
      <c r="F432" s="10"/>
      <c r="G432" s="106"/>
      <c r="H432" s="106"/>
      <c r="I432" s="106"/>
      <c r="J432" s="106"/>
      <c r="K432" s="106"/>
    </row>
    <row r="433" spans="1:11">
      <c r="A433" s="78">
        <f t="shared" si="1"/>
        <v>17</v>
      </c>
      <c r="C433" s="10"/>
      <c r="E433" s="78">
        <f t="shared" si="2"/>
        <v>17</v>
      </c>
      <c r="F433" s="10"/>
      <c r="G433" s="106"/>
      <c r="H433" s="106"/>
      <c r="I433" s="106"/>
      <c r="J433" s="106"/>
      <c r="K433" s="106"/>
    </row>
    <row r="434" spans="1:11">
      <c r="A434" s="78">
        <f t="shared" si="1"/>
        <v>18</v>
      </c>
      <c r="C434" s="10"/>
      <c r="E434" s="78">
        <f t="shared" si="2"/>
        <v>18</v>
      </c>
      <c r="F434" s="10"/>
      <c r="G434" s="106"/>
      <c r="H434" s="106"/>
      <c r="I434" s="106"/>
      <c r="J434" s="106"/>
      <c r="K434" s="106"/>
    </row>
    <row r="435" spans="1:11">
      <c r="A435" s="78">
        <f t="shared" si="1"/>
        <v>19</v>
      </c>
      <c r="C435" s="10"/>
      <c r="E435" s="78">
        <f t="shared" si="2"/>
        <v>19</v>
      </c>
      <c r="F435" s="10"/>
      <c r="G435" s="106"/>
      <c r="H435" s="106"/>
      <c r="I435" s="106"/>
      <c r="J435" s="106"/>
      <c r="K435" s="106"/>
    </row>
    <row r="436" spans="1:11">
      <c r="A436" s="78">
        <f t="shared" si="1"/>
        <v>20</v>
      </c>
      <c r="C436" s="10"/>
      <c r="E436" s="78">
        <f t="shared" si="2"/>
        <v>20</v>
      </c>
      <c r="F436" s="10"/>
      <c r="G436" s="106"/>
      <c r="H436" s="106"/>
      <c r="I436" s="106"/>
      <c r="J436" s="106"/>
      <c r="K436" s="106"/>
    </row>
    <row r="437" spans="1:11">
      <c r="A437" s="78">
        <f t="shared" si="1"/>
        <v>21</v>
      </c>
      <c r="C437" s="10"/>
      <c r="E437" s="78">
        <f t="shared" si="2"/>
        <v>21</v>
      </c>
      <c r="F437" s="10"/>
      <c r="G437" s="106"/>
      <c r="H437" s="106"/>
      <c r="I437" s="106"/>
      <c r="J437" s="106"/>
      <c r="K437" s="106"/>
    </row>
    <row r="438" spans="1:11">
      <c r="A438" s="78">
        <f t="shared" si="1"/>
        <v>22</v>
      </c>
      <c r="C438" s="10"/>
      <c r="E438" s="78">
        <f t="shared" si="2"/>
        <v>22</v>
      </c>
      <c r="F438" s="10"/>
      <c r="G438" s="106"/>
      <c r="H438" s="106"/>
      <c r="I438" s="106"/>
      <c r="J438" s="106"/>
      <c r="K438" s="106"/>
    </row>
    <row r="439" spans="1:11">
      <c r="A439" s="78">
        <f t="shared" si="1"/>
        <v>23</v>
      </c>
      <c r="C439" s="10"/>
      <c r="E439" s="78">
        <f t="shared" si="2"/>
        <v>23</v>
      </c>
      <c r="F439" s="10"/>
      <c r="G439" s="106"/>
      <c r="H439" s="106"/>
      <c r="I439" s="106"/>
      <c r="J439" s="106"/>
      <c r="K439" s="106"/>
    </row>
    <row r="440" spans="1:11">
      <c r="A440" s="78">
        <f t="shared" si="1"/>
        <v>24</v>
      </c>
      <c r="C440" s="10"/>
      <c r="E440" s="78">
        <f t="shared" si="2"/>
        <v>24</v>
      </c>
      <c r="F440" s="10"/>
      <c r="G440" s="106"/>
      <c r="H440" s="106"/>
      <c r="I440" s="106"/>
      <c r="J440" s="106"/>
      <c r="K440" s="106"/>
    </row>
    <row r="441" spans="1:11">
      <c r="A441" s="79"/>
      <c r="E441" s="79"/>
      <c r="F441" s="70" t="s">
        <v>6</v>
      </c>
      <c r="G441" s="20" t="s">
        <v>6</v>
      </c>
      <c r="H441" s="21"/>
      <c r="I441" s="70"/>
      <c r="J441" s="20"/>
      <c r="K441" s="21"/>
    </row>
    <row r="442" spans="1:11">
      <c r="A442" s="78">
        <f>(A440+1)</f>
        <v>25</v>
      </c>
      <c r="C442" s="9" t="s">
        <v>162</v>
      </c>
      <c r="E442" s="78">
        <f>(E440+1)</f>
        <v>25</v>
      </c>
      <c r="G442" s="107"/>
      <c r="H442" s="108">
        <f>SUM(H417:H440)</f>
        <v>0</v>
      </c>
      <c r="I442" s="108"/>
      <c r="J442" s="107"/>
      <c r="K442" s="108">
        <f>SUM(K417:K440)</f>
        <v>0</v>
      </c>
    </row>
    <row r="443" spans="1:11">
      <c r="A443" s="78"/>
      <c r="C443" s="9"/>
      <c r="E443" s="78"/>
      <c r="F443" s="70" t="s">
        <v>6</v>
      </c>
      <c r="G443" s="20" t="s">
        <v>6</v>
      </c>
      <c r="H443" s="21"/>
      <c r="I443" s="70"/>
      <c r="J443" s="20"/>
      <c r="K443" s="21"/>
    </row>
    <row r="444" spans="1:11">
      <c r="E444" s="35"/>
    </row>
    <row r="445" spans="1:11">
      <c r="E445" s="35"/>
    </row>
    <row r="447" spans="1:11">
      <c r="E447" s="35"/>
      <c r="G447" s="14"/>
      <c r="H447" s="40"/>
      <c r="J447" s="14"/>
      <c r="K447" s="40"/>
    </row>
    <row r="448" spans="1:11" s="36" customFormat="1">
      <c r="A448" s="16" t="str">
        <f>$A$83</f>
        <v xml:space="preserve">Institution No.:  </v>
      </c>
      <c r="E448" s="37"/>
      <c r="G448" s="38"/>
      <c r="H448" s="39"/>
      <c r="J448" s="38"/>
      <c r="K448" s="15" t="s">
        <v>163</v>
      </c>
    </row>
    <row r="449" spans="1:11" s="36" customFormat="1">
      <c r="A449" s="251" t="s">
        <v>164</v>
      </c>
      <c r="B449" s="251"/>
      <c r="C449" s="251"/>
      <c r="D449" s="251"/>
      <c r="E449" s="251"/>
      <c r="F449" s="251"/>
      <c r="G449" s="251"/>
      <c r="H449" s="251"/>
      <c r="I449" s="251"/>
      <c r="J449" s="251"/>
      <c r="K449" s="251"/>
    </row>
    <row r="450" spans="1:11">
      <c r="A450" s="16" t="str">
        <f>$A$42</f>
        <v xml:space="preserve">NAME: </v>
      </c>
      <c r="C450" s="137" t="str">
        <f>$D$20</f>
        <v>University of Colorado</v>
      </c>
      <c r="G450" s="80"/>
      <c r="H450" s="40"/>
      <c r="J450" s="14"/>
      <c r="K450" s="18" t="str">
        <f>$K$3</f>
        <v>Date: October 3, 2016</v>
      </c>
    </row>
    <row r="451" spans="1:11">
      <c r="A451" s="19" t="s">
        <v>6</v>
      </c>
      <c r="B451" s="19" t="s">
        <v>6</v>
      </c>
      <c r="C451" s="19" t="s">
        <v>6</v>
      </c>
      <c r="D451" s="19" t="s">
        <v>6</v>
      </c>
      <c r="E451" s="19" t="s">
        <v>6</v>
      </c>
      <c r="F451" s="19" t="s">
        <v>6</v>
      </c>
      <c r="G451" s="20" t="s">
        <v>6</v>
      </c>
      <c r="H451" s="21" t="s">
        <v>6</v>
      </c>
      <c r="I451" s="19" t="s">
        <v>6</v>
      </c>
      <c r="J451" s="20" t="s">
        <v>6</v>
      </c>
      <c r="K451" s="21" t="s">
        <v>6</v>
      </c>
    </row>
    <row r="452" spans="1:11">
      <c r="A452" s="22" t="s">
        <v>7</v>
      </c>
      <c r="E452" s="22" t="s">
        <v>7</v>
      </c>
      <c r="F452" s="23"/>
      <c r="G452" s="24"/>
      <c r="H452" s="25" t="s">
        <v>232</v>
      </c>
      <c r="I452" s="23"/>
      <c r="J452" s="24"/>
      <c r="K452" s="25" t="s">
        <v>257</v>
      </c>
    </row>
    <row r="453" spans="1:11">
      <c r="A453" s="22" t="s">
        <v>9</v>
      </c>
      <c r="C453" s="26" t="s">
        <v>51</v>
      </c>
      <c r="E453" s="22" t="s">
        <v>9</v>
      </c>
      <c r="F453" s="23"/>
      <c r="G453" s="24" t="s">
        <v>11</v>
      </c>
      <c r="H453" s="25" t="s">
        <v>12</v>
      </c>
      <c r="I453" s="23"/>
      <c r="J453" s="24" t="s">
        <v>11</v>
      </c>
      <c r="K453" s="25" t="s">
        <v>13</v>
      </c>
    </row>
    <row r="454" spans="1:11">
      <c r="A454" s="19" t="s">
        <v>6</v>
      </c>
      <c r="B454" s="19" t="s">
        <v>6</v>
      </c>
      <c r="C454" s="19" t="s">
        <v>6</v>
      </c>
      <c r="D454" s="19" t="s">
        <v>6</v>
      </c>
      <c r="E454" s="19" t="s">
        <v>6</v>
      </c>
      <c r="F454" s="19" t="s">
        <v>6</v>
      </c>
      <c r="G454" s="20" t="s">
        <v>6</v>
      </c>
      <c r="H454" s="21" t="s">
        <v>6</v>
      </c>
      <c r="I454" s="19" t="s">
        <v>6</v>
      </c>
      <c r="J454" s="20" t="s">
        <v>6</v>
      </c>
      <c r="K454" s="21" t="s">
        <v>6</v>
      </c>
    </row>
    <row r="455" spans="1:11">
      <c r="A455" s="8">
        <v>1</v>
      </c>
      <c r="B455" s="19"/>
      <c r="C455" s="9" t="s">
        <v>165</v>
      </c>
      <c r="D455" s="19"/>
      <c r="E455" s="8">
        <v>1</v>
      </c>
      <c r="F455" s="19"/>
      <c r="G455" s="109">
        <v>355.65000000000003</v>
      </c>
      <c r="H455" s="217">
        <v>47647508.140000001</v>
      </c>
      <c r="I455" s="109"/>
      <c r="J455" s="109">
        <v>388.36322010194431</v>
      </c>
      <c r="K455" s="218">
        <v>52030197.359999999</v>
      </c>
    </row>
    <row r="456" spans="1:11">
      <c r="A456" s="8">
        <v>2</v>
      </c>
      <c r="B456" s="19"/>
      <c r="C456" s="9" t="s">
        <v>166</v>
      </c>
      <c r="D456" s="19"/>
      <c r="E456" s="8">
        <v>2</v>
      </c>
      <c r="F456" s="19"/>
      <c r="G456" s="20"/>
      <c r="H456" s="217">
        <v>12560790.890000001</v>
      </c>
      <c r="I456" s="19"/>
      <c r="J456" s="109"/>
      <c r="K456" s="219">
        <v>14316547.35</v>
      </c>
    </row>
    <row r="457" spans="1:11">
      <c r="A457" s="8">
        <v>3</v>
      </c>
      <c r="C457" s="9" t="s">
        <v>167</v>
      </c>
      <c r="E457" s="8">
        <v>3</v>
      </c>
      <c r="F457" s="10"/>
      <c r="G457" s="109">
        <v>39.06</v>
      </c>
      <c r="H457" s="217">
        <v>4661987.63</v>
      </c>
      <c r="I457" s="110"/>
      <c r="J457" s="109">
        <v>33.822974879922626</v>
      </c>
      <c r="K457" s="110">
        <v>4036925</v>
      </c>
    </row>
    <row r="458" spans="1:11">
      <c r="A458" s="8">
        <v>4</v>
      </c>
      <c r="C458" s="9" t="s">
        <v>168</v>
      </c>
      <c r="E458" s="8">
        <v>4</v>
      </c>
      <c r="F458" s="10"/>
      <c r="G458" s="109"/>
      <c r="H458" s="217">
        <v>1696950.48</v>
      </c>
      <c r="I458" s="110"/>
      <c r="J458" s="109"/>
      <c r="K458" s="110">
        <v>1806061</v>
      </c>
    </row>
    <row r="459" spans="1:11">
      <c r="A459" s="8">
        <v>5</v>
      </c>
      <c r="C459" s="9" t="s">
        <v>169</v>
      </c>
      <c r="E459" s="8">
        <v>5</v>
      </c>
      <c r="F459" s="10"/>
      <c r="G459" s="109">
        <f>G455+G457</f>
        <v>394.71000000000004</v>
      </c>
      <c r="H459" s="217">
        <f>SUM(H455:H458)</f>
        <v>66567237.140000001</v>
      </c>
      <c r="I459" s="110"/>
      <c r="J459" s="109">
        <f>SUM(J455:J458)</f>
        <v>422.18619498186695</v>
      </c>
      <c r="K459" s="218">
        <f>SUM(K455:K458)</f>
        <v>72189730.710000008</v>
      </c>
    </row>
    <row r="460" spans="1:11">
      <c r="A460" s="8">
        <v>6</v>
      </c>
      <c r="C460" s="9" t="s">
        <v>170</v>
      </c>
      <c r="E460" s="8">
        <v>6</v>
      </c>
      <c r="F460" s="10"/>
      <c r="G460" s="109">
        <v>198.36999999999998</v>
      </c>
      <c r="H460" s="217">
        <v>13703711.470000001</v>
      </c>
      <c r="I460" s="110"/>
      <c r="J460" s="109">
        <v>195.33841844442304</v>
      </c>
      <c r="K460" s="218">
        <v>13494285.050000001</v>
      </c>
    </row>
    <row r="461" spans="1:11">
      <c r="A461" s="8">
        <v>7</v>
      </c>
      <c r="C461" s="9" t="s">
        <v>171</v>
      </c>
      <c r="E461" s="8">
        <v>7</v>
      </c>
      <c r="F461" s="10"/>
      <c r="G461" s="109"/>
      <c r="H461" s="217">
        <v>4684784.5299999993</v>
      </c>
      <c r="I461" s="110"/>
      <c r="J461" s="109"/>
      <c r="K461" s="218">
        <v>4255637</v>
      </c>
    </row>
    <row r="462" spans="1:11">
      <c r="A462" s="8">
        <v>8</v>
      </c>
      <c r="C462" s="9" t="s">
        <v>172</v>
      </c>
      <c r="E462" s="8">
        <v>8</v>
      </c>
      <c r="F462" s="10"/>
      <c r="G462" s="109">
        <f>G459+G460+G461</f>
        <v>593.08000000000004</v>
      </c>
      <c r="H462" s="217">
        <f>H459+H460+H461</f>
        <v>84955733.140000001</v>
      </c>
      <c r="I462" s="109"/>
      <c r="J462" s="109">
        <f>J459+J460+J461</f>
        <v>617.52461342628999</v>
      </c>
      <c r="K462" s="218">
        <f>K459+K460+K461</f>
        <v>89939652.760000005</v>
      </c>
    </row>
    <row r="463" spans="1:11">
      <c r="A463" s="8">
        <v>9</v>
      </c>
      <c r="E463" s="8">
        <v>9</v>
      </c>
      <c r="F463" s="10"/>
      <c r="G463" s="109"/>
      <c r="H463" s="217"/>
      <c r="I463" s="108"/>
      <c r="J463" s="109"/>
      <c r="K463" s="110"/>
    </row>
    <row r="464" spans="1:11">
      <c r="A464" s="8">
        <v>10</v>
      </c>
      <c r="C464" s="9" t="s">
        <v>173</v>
      </c>
      <c r="E464" s="8">
        <v>10</v>
      </c>
      <c r="F464" s="10"/>
      <c r="G464" s="109"/>
      <c r="H464" s="217"/>
      <c r="I464" s="110"/>
      <c r="J464" s="109">
        <v>0</v>
      </c>
      <c r="K464" s="110">
        <v>0</v>
      </c>
    </row>
    <row r="465" spans="1:12">
      <c r="A465" s="8">
        <v>11</v>
      </c>
      <c r="C465" s="9" t="s">
        <v>174</v>
      </c>
      <c r="E465" s="8">
        <v>11</v>
      </c>
      <c r="F465" s="10"/>
      <c r="G465" s="109">
        <v>110.28999999999999</v>
      </c>
      <c r="H465" s="217">
        <v>5325547.8099999996</v>
      </c>
      <c r="I465" s="110"/>
      <c r="J465" s="109">
        <v>100.25626788561307</v>
      </c>
      <c r="K465" s="110">
        <v>4841051.3</v>
      </c>
    </row>
    <row r="466" spans="1:12">
      <c r="A466" s="8">
        <v>12</v>
      </c>
      <c r="C466" s="9" t="s">
        <v>175</v>
      </c>
      <c r="E466" s="8">
        <v>12</v>
      </c>
      <c r="F466" s="10"/>
      <c r="G466" s="109"/>
      <c r="H466" s="217">
        <v>2375877.7999999998</v>
      </c>
      <c r="I466" s="110"/>
      <c r="J466" s="109"/>
      <c r="K466" s="110">
        <v>2246719.27</v>
      </c>
    </row>
    <row r="467" spans="1:12">
      <c r="A467" s="8">
        <v>13</v>
      </c>
      <c r="C467" s="9" t="s">
        <v>176</v>
      </c>
      <c r="E467" s="8">
        <v>13</v>
      </c>
      <c r="F467" s="10"/>
      <c r="G467" s="109">
        <f>SUM(G464:G466)</f>
        <v>110.28999999999999</v>
      </c>
      <c r="H467" s="217">
        <f>SUM(H464:H466)</f>
        <v>7701425.6099999994</v>
      </c>
      <c r="I467" s="107"/>
      <c r="J467" s="109">
        <f>SUM(J464:J466)</f>
        <v>100.25626788561307</v>
      </c>
      <c r="K467" s="110">
        <f>SUM(K464:K466)</f>
        <v>7087770.5700000003</v>
      </c>
    </row>
    <row r="468" spans="1:12">
      <c r="A468" s="8">
        <v>14</v>
      </c>
      <c r="E468" s="8">
        <v>14</v>
      </c>
      <c r="F468" s="10"/>
      <c r="G468" s="111"/>
      <c r="H468" s="217"/>
      <c r="I468" s="108"/>
      <c r="J468" s="109"/>
      <c r="K468" s="110"/>
    </row>
    <row r="469" spans="1:12">
      <c r="A469" s="8">
        <v>15</v>
      </c>
      <c r="C469" s="9" t="s">
        <v>177</v>
      </c>
      <c r="E469" s="8">
        <v>15</v>
      </c>
      <c r="G469" s="112">
        <f>SUM(G462+G467)</f>
        <v>703.37</v>
      </c>
      <c r="H469" s="220">
        <f>SUM(H462+H467)</f>
        <v>92657158.75</v>
      </c>
      <c r="I469" s="108"/>
      <c r="J469" s="109">
        <f>SUM(J462+J467)</f>
        <v>717.78088131190304</v>
      </c>
      <c r="K469" s="108">
        <f>SUM(K462+K467)</f>
        <v>97027423.330000013</v>
      </c>
    </row>
    <row r="470" spans="1:12">
      <c r="A470" s="8">
        <v>16</v>
      </c>
      <c r="E470" s="8">
        <v>16</v>
      </c>
      <c r="G470" s="112"/>
      <c r="H470" s="220"/>
      <c r="I470" s="108"/>
      <c r="J470" s="109"/>
      <c r="K470" s="108"/>
    </row>
    <row r="471" spans="1:12">
      <c r="A471" s="8">
        <v>17</v>
      </c>
      <c r="C471" s="9" t="s">
        <v>178</v>
      </c>
      <c r="E471" s="8">
        <v>17</v>
      </c>
      <c r="F471" s="10"/>
      <c r="G471" s="109"/>
      <c r="H471" s="217">
        <v>713608.94000000006</v>
      </c>
      <c r="I471" s="110"/>
      <c r="J471" s="221"/>
      <c r="K471" s="110">
        <v>459209</v>
      </c>
    </row>
    <row r="472" spans="1:12">
      <c r="A472" s="8">
        <v>18</v>
      </c>
      <c r="E472" s="8">
        <v>18</v>
      </c>
      <c r="F472" s="10"/>
      <c r="G472" s="109"/>
      <c r="H472" s="217"/>
      <c r="I472" s="110"/>
      <c r="J472" s="221"/>
      <c r="K472" s="110"/>
    </row>
    <row r="473" spans="1:12">
      <c r="A473" s="8">
        <v>19</v>
      </c>
      <c r="C473" s="9" t="s">
        <v>179</v>
      </c>
      <c r="E473" s="8">
        <v>19</v>
      </c>
      <c r="F473" s="10"/>
      <c r="G473" s="109"/>
      <c r="H473" s="217">
        <v>1905198.86</v>
      </c>
      <c r="I473" s="110"/>
      <c r="J473" s="221"/>
      <c r="K473" s="110">
        <v>1179690</v>
      </c>
    </row>
    <row r="474" spans="1:12" ht="12" customHeight="1">
      <c r="A474" s="8">
        <v>20</v>
      </c>
      <c r="C474" s="81" t="s">
        <v>180</v>
      </c>
      <c r="E474" s="8">
        <v>20</v>
      </c>
      <c r="F474" s="10"/>
      <c r="G474" s="109"/>
      <c r="H474" s="217">
        <v>17052203.150000002</v>
      </c>
      <c r="I474" s="110"/>
      <c r="J474" s="221"/>
      <c r="K474" s="110">
        <v>18909767.199999999</v>
      </c>
      <c r="L474" s="203"/>
    </row>
    <row r="475" spans="1:12" s="82" customFormat="1" ht="12" customHeight="1">
      <c r="A475" s="8">
        <v>21</v>
      </c>
      <c r="B475" s="137"/>
      <c r="C475" s="81"/>
      <c r="D475" s="137"/>
      <c r="E475" s="8">
        <v>21</v>
      </c>
      <c r="F475" s="10"/>
      <c r="G475" s="109"/>
      <c r="H475" s="217"/>
      <c r="I475" s="110"/>
      <c r="J475" s="221"/>
      <c r="K475" s="110"/>
    </row>
    <row r="476" spans="1:12">
      <c r="A476" s="8">
        <v>22</v>
      </c>
      <c r="C476" s="9"/>
      <c r="E476" s="8">
        <v>22</v>
      </c>
      <c r="G476" s="109"/>
      <c r="H476" s="217"/>
      <c r="I476" s="110"/>
      <c r="J476" s="221"/>
      <c r="K476" s="110"/>
    </row>
    <row r="477" spans="1:12">
      <c r="A477" s="8">
        <v>23</v>
      </c>
      <c r="C477" s="9" t="s">
        <v>181</v>
      </c>
      <c r="E477" s="8">
        <v>23</v>
      </c>
      <c r="G477" s="109"/>
      <c r="H477" s="217">
        <v>1526256.93</v>
      </c>
      <c r="I477" s="110"/>
      <c r="J477" s="221"/>
      <c r="K477" s="110">
        <v>50000</v>
      </c>
    </row>
    <row r="478" spans="1:12">
      <c r="A478" s="8">
        <v>24</v>
      </c>
      <c r="C478" s="9"/>
      <c r="E478" s="8">
        <v>24</v>
      </c>
      <c r="G478" s="109"/>
      <c r="H478" s="217"/>
      <c r="I478" s="110"/>
      <c r="J478" s="221"/>
      <c r="K478" s="110"/>
    </row>
    <row r="479" spans="1:12">
      <c r="A479" s="8"/>
      <c r="E479" s="8"/>
      <c r="F479" s="70" t="s">
        <v>6</v>
      </c>
      <c r="G479" s="83"/>
      <c r="H479" s="222"/>
      <c r="I479" s="70"/>
      <c r="J479" s="86"/>
      <c r="K479" s="21"/>
    </row>
    <row r="480" spans="1:12">
      <c r="A480" s="8">
        <v>25</v>
      </c>
      <c r="C480" s="9" t="s">
        <v>182</v>
      </c>
      <c r="E480" s="8">
        <v>25</v>
      </c>
      <c r="G480" s="223">
        <f>SUM(G469:G478)</f>
        <v>703.37</v>
      </c>
      <c r="H480" s="220">
        <f>SUM(H469:H478)</f>
        <v>113854426.63000001</v>
      </c>
      <c r="I480" s="113"/>
      <c r="J480" s="109">
        <f>SUM(J469:J478)</f>
        <v>717.78088131190304</v>
      </c>
      <c r="K480" s="108">
        <f>SUM(K469:K478)</f>
        <v>117626089.53000002</v>
      </c>
    </row>
    <row r="481" spans="1:11">
      <c r="F481" s="70" t="s">
        <v>6</v>
      </c>
      <c r="G481" s="20"/>
      <c r="H481" s="21"/>
      <c r="I481" s="70"/>
      <c r="J481" s="20"/>
      <c r="K481" s="21"/>
    </row>
    <row r="482" spans="1:11">
      <c r="F482" s="70"/>
      <c r="G482" s="20"/>
      <c r="H482" s="21"/>
      <c r="I482" s="70"/>
      <c r="J482" s="20"/>
      <c r="K482" s="21"/>
    </row>
    <row r="483" spans="1:11" ht="20.25" customHeight="1">
      <c r="C483" s="84"/>
      <c r="D483" s="84"/>
      <c r="E483" s="84"/>
      <c r="F483" s="70"/>
      <c r="G483" s="20"/>
      <c r="H483" s="21"/>
      <c r="I483" s="70"/>
      <c r="J483" s="20"/>
      <c r="K483" s="21"/>
    </row>
    <row r="484" spans="1:11">
      <c r="C484" s="137" t="s">
        <v>49</v>
      </c>
      <c r="F484" s="70"/>
      <c r="G484" s="20"/>
      <c r="H484" s="21"/>
      <c r="I484" s="70"/>
      <c r="J484" s="20"/>
      <c r="K484" s="21"/>
    </row>
    <row r="485" spans="1:11">
      <c r="A485" s="9"/>
    </row>
    <row r="486" spans="1:11">
      <c r="E486" s="35"/>
      <c r="G486" s="14"/>
      <c r="H486" s="40"/>
      <c r="J486" s="14"/>
      <c r="K486" s="40"/>
    </row>
    <row r="487" spans="1:11" s="36" customFormat="1">
      <c r="A487" s="16" t="str">
        <f>$A$83</f>
        <v xml:space="preserve">Institution No.:  </v>
      </c>
      <c r="E487" s="37"/>
      <c r="G487" s="38"/>
      <c r="H487" s="39"/>
      <c r="J487" s="38"/>
      <c r="K487" s="15" t="s">
        <v>183</v>
      </c>
    </row>
    <row r="488" spans="1:11" s="36" customFormat="1">
      <c r="A488" s="251" t="s">
        <v>184</v>
      </c>
      <c r="B488" s="251"/>
      <c r="C488" s="251"/>
      <c r="D488" s="251"/>
      <c r="E488" s="251"/>
      <c r="F488" s="251"/>
      <c r="G488" s="251"/>
      <c r="H488" s="251"/>
      <c r="I488" s="251"/>
      <c r="J488" s="251"/>
      <c r="K488" s="251"/>
    </row>
    <row r="489" spans="1:11">
      <c r="A489" s="16" t="str">
        <f>$A$42</f>
        <v xml:space="preserve">NAME: </v>
      </c>
      <c r="C489" s="137" t="str">
        <f>$D$20</f>
        <v>University of Colorado</v>
      </c>
      <c r="G489" s="80"/>
      <c r="H489" s="40"/>
      <c r="J489" s="14"/>
      <c r="K489" s="18" t="str">
        <f>$K$3</f>
        <v>Date: October 3, 2016</v>
      </c>
    </row>
    <row r="490" spans="1:11">
      <c r="A490" s="19" t="s">
        <v>6</v>
      </c>
      <c r="B490" s="19" t="s">
        <v>6</v>
      </c>
      <c r="C490" s="19" t="s">
        <v>6</v>
      </c>
      <c r="D490" s="19" t="s">
        <v>6</v>
      </c>
      <c r="E490" s="19" t="s">
        <v>6</v>
      </c>
      <c r="F490" s="19" t="s">
        <v>6</v>
      </c>
      <c r="G490" s="20" t="s">
        <v>6</v>
      </c>
      <c r="H490" s="21" t="s">
        <v>6</v>
      </c>
      <c r="I490" s="19" t="s">
        <v>6</v>
      </c>
      <c r="J490" s="20" t="s">
        <v>6</v>
      </c>
      <c r="K490" s="21" t="s">
        <v>6</v>
      </c>
    </row>
    <row r="491" spans="1:11">
      <c r="A491" s="22" t="s">
        <v>7</v>
      </c>
      <c r="E491" s="22" t="s">
        <v>7</v>
      </c>
      <c r="F491" s="23"/>
      <c r="G491" s="24"/>
      <c r="H491" s="25" t="s">
        <v>232</v>
      </c>
      <c r="I491" s="23"/>
      <c r="J491" s="24"/>
      <c r="K491" s="25" t="s">
        <v>257</v>
      </c>
    </row>
    <row r="492" spans="1:11">
      <c r="A492" s="22" t="s">
        <v>9</v>
      </c>
      <c r="C492" s="26" t="s">
        <v>51</v>
      </c>
      <c r="E492" s="22" t="s">
        <v>9</v>
      </c>
      <c r="F492" s="23"/>
      <c r="G492" s="24" t="s">
        <v>11</v>
      </c>
      <c r="H492" s="25" t="s">
        <v>12</v>
      </c>
      <c r="I492" s="23"/>
      <c r="J492" s="24" t="s">
        <v>11</v>
      </c>
      <c r="K492" s="25" t="s">
        <v>13</v>
      </c>
    </row>
    <row r="493" spans="1:11">
      <c r="A493" s="19" t="s">
        <v>6</v>
      </c>
      <c r="B493" s="19" t="s">
        <v>6</v>
      </c>
      <c r="C493" s="19" t="s">
        <v>6</v>
      </c>
      <c r="D493" s="19" t="s">
        <v>6</v>
      </c>
      <c r="E493" s="19" t="s">
        <v>6</v>
      </c>
      <c r="F493" s="19" t="s">
        <v>6</v>
      </c>
      <c r="G493" s="20" t="s">
        <v>6</v>
      </c>
      <c r="H493" s="21" t="s">
        <v>6</v>
      </c>
      <c r="I493" s="19" t="s">
        <v>6</v>
      </c>
      <c r="J493" s="20" t="s">
        <v>6</v>
      </c>
      <c r="K493" s="21" t="s">
        <v>6</v>
      </c>
    </row>
    <row r="494" spans="1:11">
      <c r="A494" s="8">
        <v>1</v>
      </c>
      <c r="B494" s="19"/>
      <c r="C494" s="9" t="s">
        <v>165</v>
      </c>
      <c r="D494" s="19"/>
      <c r="E494" s="8">
        <v>1</v>
      </c>
      <c r="F494" s="19"/>
      <c r="G494" s="109">
        <v>1.19</v>
      </c>
      <c r="H494" s="109">
        <v>188689.44999999995</v>
      </c>
      <c r="I494" s="19"/>
      <c r="J494" s="109">
        <f>K494/((H494*1.02/G494))</f>
        <v>0</v>
      </c>
      <c r="K494" s="224"/>
    </row>
    <row r="495" spans="1:11">
      <c r="A495" s="8">
        <v>2</v>
      </c>
      <c r="B495" s="19"/>
      <c r="C495" s="9" t="s">
        <v>166</v>
      </c>
      <c r="D495" s="19"/>
      <c r="E495" s="8">
        <v>2</v>
      </c>
      <c r="F495" s="19"/>
      <c r="G495" s="109"/>
      <c r="H495" s="109">
        <v>57708.339999999989</v>
      </c>
      <c r="I495" s="109"/>
      <c r="J495" s="109">
        <v>0</v>
      </c>
      <c r="K495" s="224"/>
    </row>
    <row r="496" spans="1:11">
      <c r="A496" s="8">
        <v>3</v>
      </c>
      <c r="C496" s="9" t="s">
        <v>167</v>
      </c>
      <c r="E496" s="8">
        <v>3</v>
      </c>
      <c r="F496" s="10"/>
      <c r="G496" s="109"/>
      <c r="H496" s="110">
        <v>4596.09</v>
      </c>
      <c r="I496" s="110"/>
      <c r="J496" s="109"/>
      <c r="K496" s="110"/>
    </row>
    <row r="497" spans="1:11">
      <c r="A497" s="8">
        <v>4</v>
      </c>
      <c r="C497" s="9" t="s">
        <v>168</v>
      </c>
      <c r="E497" s="8">
        <v>4</v>
      </c>
      <c r="F497" s="10"/>
      <c r="G497" s="109"/>
      <c r="H497" s="110">
        <v>313.61</v>
      </c>
      <c r="I497" s="110"/>
      <c r="J497" s="109">
        <v>0</v>
      </c>
      <c r="K497" s="110"/>
    </row>
    <row r="498" spans="1:11">
      <c r="A498" s="8">
        <v>5</v>
      </c>
      <c r="C498" s="9" t="s">
        <v>169</v>
      </c>
      <c r="E498" s="8">
        <v>5</v>
      </c>
      <c r="F498" s="10"/>
      <c r="G498" s="109">
        <f>SUM(G494:G497)</f>
        <v>1.19</v>
      </c>
      <c r="H498" s="109">
        <f>SUM(H494:H497)</f>
        <v>251307.48999999993</v>
      </c>
      <c r="I498" s="110"/>
      <c r="J498" s="109">
        <f>SUM(J494:J497)</f>
        <v>0</v>
      </c>
      <c r="K498" s="109">
        <f>SUM(K494:K497)</f>
        <v>0</v>
      </c>
    </row>
    <row r="499" spans="1:11">
      <c r="A499" s="8">
        <v>6</v>
      </c>
      <c r="C499" s="9" t="s">
        <v>170</v>
      </c>
      <c r="E499" s="8">
        <v>6</v>
      </c>
      <c r="F499" s="10"/>
      <c r="G499" s="109">
        <v>0.5</v>
      </c>
      <c r="H499" s="110"/>
      <c r="I499" s="110"/>
      <c r="J499" s="109"/>
      <c r="K499" s="110"/>
    </row>
    <row r="500" spans="1:11">
      <c r="A500" s="8">
        <v>7</v>
      </c>
      <c r="C500" s="9" t="s">
        <v>171</v>
      </c>
      <c r="E500" s="8">
        <v>7</v>
      </c>
      <c r="F500" s="10"/>
      <c r="G500" s="109"/>
      <c r="H500" s="110"/>
      <c r="I500" s="110"/>
      <c r="J500" s="109"/>
      <c r="K500" s="110"/>
    </row>
    <row r="501" spans="1:11">
      <c r="A501" s="8">
        <v>8</v>
      </c>
      <c r="C501" s="9" t="s">
        <v>185</v>
      </c>
      <c r="E501" s="8">
        <v>8</v>
      </c>
      <c r="F501" s="10"/>
      <c r="G501" s="109">
        <f>G498+G499+G500</f>
        <v>1.69</v>
      </c>
      <c r="H501" s="109">
        <f>H498+H499+H500</f>
        <v>251307.48999999993</v>
      </c>
      <c r="I501" s="109"/>
      <c r="J501" s="109">
        <f>J498+J499+J500</f>
        <v>0</v>
      </c>
      <c r="K501" s="109">
        <f>K498+K499+K500</f>
        <v>0</v>
      </c>
    </row>
    <row r="502" spans="1:11">
      <c r="A502" s="8">
        <v>9</v>
      </c>
      <c r="E502" s="8">
        <v>9</v>
      </c>
      <c r="F502" s="10"/>
      <c r="G502" s="109"/>
      <c r="H502" s="110"/>
      <c r="I502" s="108"/>
      <c r="J502" s="109"/>
      <c r="K502" s="110"/>
    </row>
    <row r="503" spans="1:11">
      <c r="A503" s="8">
        <v>10</v>
      </c>
      <c r="C503" s="9" t="s">
        <v>173</v>
      </c>
      <c r="E503" s="8">
        <v>10</v>
      </c>
      <c r="F503" s="10"/>
      <c r="G503" s="109">
        <v>0</v>
      </c>
      <c r="H503" s="110">
        <v>0</v>
      </c>
      <c r="I503" s="110"/>
      <c r="J503" s="109">
        <v>0</v>
      </c>
      <c r="K503" s="110">
        <v>0</v>
      </c>
    </row>
    <row r="504" spans="1:11">
      <c r="A504" s="8">
        <v>11</v>
      </c>
      <c r="C504" s="9" t="s">
        <v>174</v>
      </c>
      <c r="E504" s="8">
        <v>11</v>
      </c>
      <c r="F504" s="10"/>
      <c r="G504" s="109">
        <v>0</v>
      </c>
      <c r="H504" s="110">
        <v>0</v>
      </c>
      <c r="I504" s="110"/>
      <c r="J504" s="109">
        <v>0</v>
      </c>
      <c r="K504" s="110"/>
    </row>
    <row r="505" spans="1:11">
      <c r="A505" s="8">
        <v>12</v>
      </c>
      <c r="C505" s="9" t="s">
        <v>175</v>
      </c>
      <c r="E505" s="8">
        <v>12</v>
      </c>
      <c r="F505" s="10"/>
      <c r="G505" s="109"/>
      <c r="H505" s="110">
        <v>0</v>
      </c>
      <c r="I505" s="110"/>
      <c r="J505" s="109"/>
      <c r="K505" s="110"/>
    </row>
    <row r="506" spans="1:11">
      <c r="A506" s="8">
        <v>13</v>
      </c>
      <c r="C506" s="9" t="s">
        <v>186</v>
      </c>
      <c r="E506" s="8">
        <v>13</v>
      </c>
      <c r="F506" s="10"/>
      <c r="G506" s="109">
        <f>SUM(G503:G505)</f>
        <v>0</v>
      </c>
      <c r="H506" s="110">
        <f>SUM(H503:H505)</f>
        <v>0</v>
      </c>
      <c r="I506" s="107"/>
      <c r="J506" s="109">
        <f>SUM(J503:J505)</f>
        <v>0</v>
      </c>
      <c r="K506" s="110">
        <f>SUM(K503:K505)</f>
        <v>0</v>
      </c>
    </row>
    <row r="507" spans="1:11">
      <c r="A507" s="8">
        <v>14</v>
      </c>
      <c r="E507" s="8">
        <v>14</v>
      </c>
      <c r="F507" s="10"/>
      <c r="G507" s="111"/>
      <c r="H507" s="110"/>
      <c r="I507" s="108"/>
      <c r="J507" s="111"/>
      <c r="K507" s="110"/>
    </row>
    <row r="508" spans="1:11">
      <c r="A508" s="8">
        <v>15</v>
      </c>
      <c r="C508" s="9" t="s">
        <v>177</v>
      </c>
      <c r="E508" s="8">
        <v>15</v>
      </c>
      <c r="G508" s="112">
        <f>SUM(G501+G506)</f>
        <v>1.69</v>
      </c>
      <c r="H508" s="108">
        <f>SUM(H501+H506)</f>
        <v>251307.48999999993</v>
      </c>
      <c r="I508" s="108"/>
      <c r="J508" s="112">
        <f>SUM(J501+J506)</f>
        <v>0</v>
      </c>
      <c r="K508" s="108">
        <f>SUM(K501+K506)</f>
        <v>0</v>
      </c>
    </row>
    <row r="509" spans="1:11">
      <c r="A509" s="8">
        <v>16</v>
      </c>
      <c r="E509" s="8">
        <v>16</v>
      </c>
      <c r="G509" s="112"/>
      <c r="H509" s="108"/>
      <c r="I509" s="108"/>
      <c r="J509" s="112"/>
      <c r="K509" s="108"/>
    </row>
    <row r="510" spans="1:11">
      <c r="A510" s="8">
        <v>17</v>
      </c>
      <c r="C510" s="9" t="s">
        <v>178</v>
      </c>
      <c r="E510" s="8">
        <v>17</v>
      </c>
      <c r="F510" s="10"/>
      <c r="G510" s="109"/>
      <c r="H510" s="110"/>
      <c r="I510" s="110"/>
      <c r="J510" s="109"/>
      <c r="K510" s="110"/>
    </row>
    <row r="511" spans="1:11">
      <c r="A511" s="8">
        <v>18</v>
      </c>
      <c r="E511" s="8">
        <v>18</v>
      </c>
      <c r="F511" s="10"/>
      <c r="G511" s="109"/>
      <c r="H511" s="110"/>
      <c r="I511" s="110"/>
      <c r="J511" s="109"/>
      <c r="K511" s="110"/>
    </row>
    <row r="512" spans="1:11">
      <c r="A512" s="8">
        <v>19</v>
      </c>
      <c r="C512" s="9" t="s">
        <v>179</v>
      </c>
      <c r="E512" s="8">
        <v>19</v>
      </c>
      <c r="F512" s="10"/>
      <c r="G512" s="109"/>
      <c r="H512" s="110"/>
      <c r="I512" s="110"/>
      <c r="J512" s="109"/>
      <c r="K512" s="110"/>
    </row>
    <row r="513" spans="1:11" ht="12" customHeight="1">
      <c r="A513" s="8">
        <v>20</v>
      </c>
      <c r="C513" s="81" t="s">
        <v>180</v>
      </c>
      <c r="E513" s="8">
        <v>20</v>
      </c>
      <c r="F513" s="10"/>
      <c r="G513" s="109"/>
      <c r="H513" s="110">
        <v>16440.509999999998</v>
      </c>
      <c r="I513" s="110"/>
      <c r="J513" s="109"/>
      <c r="K513" s="110"/>
    </row>
    <row r="514" spans="1:11" s="82" customFormat="1" ht="12" customHeight="1">
      <c r="A514" s="8">
        <v>21</v>
      </c>
      <c r="B514" s="137"/>
      <c r="C514" s="81"/>
      <c r="D514" s="137"/>
      <c r="E514" s="8">
        <v>21</v>
      </c>
      <c r="F514" s="10"/>
      <c r="G514" s="109"/>
      <c r="H514" s="110"/>
      <c r="I514" s="110"/>
      <c r="J514" s="109"/>
      <c r="K514" s="110"/>
    </row>
    <row r="515" spans="1:11">
      <c r="A515" s="8">
        <v>22</v>
      </c>
      <c r="C515" s="9"/>
      <c r="E515" s="8">
        <v>22</v>
      </c>
      <c r="G515" s="109"/>
      <c r="H515" s="110"/>
      <c r="I515" s="110"/>
      <c r="J515" s="109"/>
      <c r="K515" s="110"/>
    </row>
    <row r="516" spans="1:11">
      <c r="A516" s="8">
        <v>23</v>
      </c>
      <c r="C516" s="9" t="s">
        <v>181</v>
      </c>
      <c r="E516" s="8">
        <v>23</v>
      </c>
      <c r="G516" s="109"/>
      <c r="H516" s="110"/>
      <c r="I516" s="110"/>
      <c r="J516" s="109"/>
      <c r="K516" s="110">
        <v>0</v>
      </c>
    </row>
    <row r="517" spans="1:11">
      <c r="A517" s="8">
        <v>24</v>
      </c>
      <c r="C517" s="9"/>
      <c r="E517" s="8">
        <v>24</v>
      </c>
      <c r="G517" s="109"/>
      <c r="H517" s="110"/>
      <c r="I517" s="110"/>
      <c r="J517" s="109"/>
      <c r="K517" s="110"/>
    </row>
    <row r="518" spans="1:11">
      <c r="A518" s="8"/>
      <c r="E518" s="8"/>
      <c r="F518" s="70" t="s">
        <v>6</v>
      </c>
      <c r="G518" s="83"/>
      <c r="H518" s="21"/>
      <c r="I518" s="70"/>
      <c r="J518" s="83"/>
      <c r="K518" s="21"/>
    </row>
    <row r="519" spans="1:11">
      <c r="A519" s="8">
        <v>25</v>
      </c>
      <c r="C519" s="9" t="s">
        <v>187</v>
      </c>
      <c r="E519" s="8">
        <v>25</v>
      </c>
      <c r="G519" s="223">
        <f>SUM(G508:G517)</f>
        <v>1.69</v>
      </c>
      <c r="H519" s="108">
        <f>SUM(H508:H517)</f>
        <v>267747.99999999994</v>
      </c>
      <c r="I519" s="113"/>
      <c r="J519" s="108">
        <f>SUM(J508:J517)</f>
        <v>0</v>
      </c>
      <c r="K519" s="108">
        <f>SUM(K508:K517)</f>
        <v>0</v>
      </c>
    </row>
    <row r="520" spans="1:11">
      <c r="F520" s="70" t="s">
        <v>6</v>
      </c>
      <c r="G520" s="20"/>
      <c r="H520" s="21"/>
      <c r="I520" s="70"/>
      <c r="J520" s="20"/>
      <c r="K520" s="21"/>
    </row>
    <row r="521" spans="1:11">
      <c r="C521" s="137" t="s">
        <v>49</v>
      </c>
      <c r="F521" s="70"/>
      <c r="G521" s="20"/>
      <c r="H521" s="21"/>
      <c r="I521" s="70"/>
      <c r="J521" s="20"/>
      <c r="K521" s="21"/>
    </row>
    <row r="522" spans="1:11">
      <c r="A522" s="9"/>
    </row>
    <row r="523" spans="1:11">
      <c r="H523" s="40"/>
      <c r="K523" s="40"/>
    </row>
    <row r="524" spans="1:11" s="36" customFormat="1">
      <c r="A524" s="16" t="str">
        <f>$A$83</f>
        <v xml:space="preserve">Institution No.:  </v>
      </c>
      <c r="E524" s="37"/>
      <c r="G524" s="38"/>
      <c r="H524" s="39"/>
      <c r="J524" s="38"/>
      <c r="K524" s="15" t="s">
        <v>188</v>
      </c>
    </row>
    <row r="525" spans="1:11" s="36" customFormat="1">
      <c r="A525" s="251" t="s">
        <v>189</v>
      </c>
      <c r="B525" s="251"/>
      <c r="C525" s="251"/>
      <c r="D525" s="251"/>
      <c r="E525" s="251"/>
      <c r="F525" s="251"/>
      <c r="G525" s="251"/>
      <c r="H525" s="251"/>
      <c r="I525" s="251"/>
      <c r="J525" s="251"/>
      <c r="K525" s="251"/>
    </row>
    <row r="526" spans="1:11">
      <c r="A526" s="16" t="str">
        <f>$A$42</f>
        <v xml:space="preserve">NAME: </v>
      </c>
      <c r="C526" s="137" t="str">
        <f>$D$20</f>
        <v>University of Colorado</v>
      </c>
      <c r="G526" s="80"/>
      <c r="H526" s="67"/>
      <c r="J526" s="14"/>
      <c r="K526" s="18" t="str">
        <f>$K$3</f>
        <v>Date: October 3, 2016</v>
      </c>
    </row>
    <row r="527" spans="1:11">
      <c r="A527" s="19" t="s">
        <v>6</v>
      </c>
      <c r="B527" s="19" t="s">
        <v>6</v>
      </c>
      <c r="C527" s="19" t="s">
        <v>6</v>
      </c>
      <c r="D527" s="19" t="s">
        <v>6</v>
      </c>
      <c r="E527" s="19" t="s">
        <v>6</v>
      </c>
      <c r="F527" s="19" t="s">
        <v>6</v>
      </c>
      <c r="G527" s="20" t="s">
        <v>6</v>
      </c>
      <c r="H527" s="21" t="s">
        <v>6</v>
      </c>
      <c r="I527" s="19" t="s">
        <v>6</v>
      </c>
      <c r="J527" s="20" t="s">
        <v>6</v>
      </c>
      <c r="K527" s="21" t="s">
        <v>6</v>
      </c>
    </row>
    <row r="528" spans="1:11">
      <c r="A528" s="22" t="s">
        <v>7</v>
      </c>
      <c r="E528" s="22" t="s">
        <v>7</v>
      </c>
      <c r="F528" s="23"/>
      <c r="G528" s="24"/>
      <c r="H528" s="25" t="s">
        <v>232</v>
      </c>
      <c r="I528" s="23"/>
      <c r="J528" s="24"/>
      <c r="K528" s="25" t="s">
        <v>257</v>
      </c>
    </row>
    <row r="529" spans="1:13">
      <c r="A529" s="22" t="s">
        <v>9</v>
      </c>
      <c r="C529" s="26" t="s">
        <v>51</v>
      </c>
      <c r="E529" s="22" t="s">
        <v>9</v>
      </c>
      <c r="F529" s="23"/>
      <c r="G529" s="24" t="s">
        <v>11</v>
      </c>
      <c r="H529" s="25" t="s">
        <v>12</v>
      </c>
      <c r="I529" s="23"/>
      <c r="J529" s="24" t="s">
        <v>11</v>
      </c>
      <c r="K529" s="25" t="s">
        <v>13</v>
      </c>
    </row>
    <row r="530" spans="1:13">
      <c r="A530" s="19" t="s">
        <v>6</v>
      </c>
      <c r="B530" s="19" t="s">
        <v>6</v>
      </c>
      <c r="C530" s="19" t="s">
        <v>6</v>
      </c>
      <c r="D530" s="19" t="s">
        <v>6</v>
      </c>
      <c r="E530" s="19" t="s">
        <v>6</v>
      </c>
      <c r="F530" s="19" t="s">
        <v>6</v>
      </c>
      <c r="G530" s="20" t="s">
        <v>6</v>
      </c>
      <c r="H530" s="21" t="s">
        <v>6</v>
      </c>
      <c r="I530" s="19" t="s">
        <v>6</v>
      </c>
      <c r="J530" s="20" t="s">
        <v>6</v>
      </c>
      <c r="K530" s="21" t="s">
        <v>6</v>
      </c>
    </row>
    <row r="531" spans="1:13">
      <c r="A531" s="117">
        <v>1</v>
      </c>
      <c r="B531" s="118"/>
      <c r="C531" s="118" t="s">
        <v>227</v>
      </c>
      <c r="D531" s="118"/>
      <c r="E531" s="117">
        <v>1</v>
      </c>
      <c r="F531" s="119"/>
      <c r="G531" s="120"/>
      <c r="H531" s="121"/>
      <c r="I531" s="122"/>
      <c r="J531" s="123"/>
      <c r="K531" s="124"/>
    </row>
    <row r="532" spans="1:13">
      <c r="A532" s="117">
        <v>2</v>
      </c>
      <c r="B532" s="118"/>
      <c r="C532" s="118" t="s">
        <v>227</v>
      </c>
      <c r="D532" s="118"/>
      <c r="E532" s="117">
        <v>2</v>
      </c>
      <c r="F532" s="119"/>
      <c r="G532" s="120"/>
      <c r="H532" s="121"/>
      <c r="I532" s="122"/>
      <c r="J532" s="123"/>
      <c r="K532" s="121"/>
    </row>
    <row r="533" spans="1:13">
      <c r="A533" s="117">
        <v>3</v>
      </c>
      <c r="B533" s="118"/>
      <c r="C533" s="118" t="s">
        <v>227</v>
      </c>
      <c r="D533" s="118"/>
      <c r="E533" s="117">
        <v>3</v>
      </c>
      <c r="F533" s="119"/>
      <c r="G533" s="120"/>
      <c r="H533" s="121"/>
      <c r="I533" s="122"/>
      <c r="J533" s="123"/>
      <c r="K533" s="121"/>
    </row>
    <row r="534" spans="1:13">
      <c r="A534" s="117">
        <v>4</v>
      </c>
      <c r="B534" s="118"/>
      <c r="C534" s="118" t="s">
        <v>227</v>
      </c>
      <c r="D534" s="118"/>
      <c r="E534" s="117">
        <v>4</v>
      </c>
      <c r="F534" s="119"/>
      <c r="G534" s="120"/>
      <c r="H534" s="121"/>
      <c r="I534" s="125"/>
      <c r="J534" s="123"/>
      <c r="K534" s="121"/>
    </row>
    <row r="535" spans="1:13">
      <c r="A535" s="117">
        <v>5</v>
      </c>
      <c r="B535" s="118"/>
      <c r="C535" s="118" t="s">
        <v>227</v>
      </c>
      <c r="D535" s="118"/>
      <c r="E535" s="117">
        <v>5</v>
      </c>
      <c r="F535" s="119"/>
      <c r="G535" s="120"/>
      <c r="H535" s="121"/>
      <c r="I535" s="125"/>
      <c r="J535" s="123"/>
      <c r="K535" s="121"/>
    </row>
    <row r="536" spans="1:13">
      <c r="A536" s="8">
        <v>6</v>
      </c>
      <c r="C536" s="9" t="s">
        <v>190</v>
      </c>
      <c r="E536" s="8">
        <v>6</v>
      </c>
      <c r="F536" s="10"/>
      <c r="G536" s="114"/>
      <c r="H536" s="103"/>
      <c r="I536" s="30"/>
      <c r="J536" s="104"/>
      <c r="K536" s="103"/>
    </row>
    <row r="537" spans="1:13">
      <c r="A537" s="8">
        <v>7</v>
      </c>
      <c r="C537" s="9" t="s">
        <v>191</v>
      </c>
      <c r="E537" s="8">
        <v>7</v>
      </c>
      <c r="F537" s="10"/>
      <c r="G537" s="114"/>
      <c r="H537" s="103"/>
      <c r="I537" s="85"/>
      <c r="J537" s="104"/>
      <c r="K537" s="103"/>
    </row>
    <row r="538" spans="1:13">
      <c r="A538" s="8">
        <v>8</v>
      </c>
      <c r="C538" s="9" t="s">
        <v>192</v>
      </c>
      <c r="E538" s="8">
        <v>8</v>
      </c>
      <c r="F538" s="10"/>
      <c r="G538" s="114">
        <f>SUM(G536:G537)</f>
        <v>0</v>
      </c>
      <c r="H538" s="114">
        <f>SUM(H536:H537)</f>
        <v>0</v>
      </c>
      <c r="I538" s="85"/>
      <c r="J538" s="114">
        <f>SUM(J536:J537)</f>
        <v>0</v>
      </c>
      <c r="K538" s="114">
        <f>SUM(K536:K537)</f>
        <v>0</v>
      </c>
    </row>
    <row r="539" spans="1:13">
      <c r="A539" s="8">
        <v>9</v>
      </c>
      <c r="C539" s="9"/>
      <c r="E539" s="8">
        <v>9</v>
      </c>
      <c r="F539" s="10"/>
      <c r="G539" s="114"/>
      <c r="H539" s="103"/>
      <c r="I539" s="29"/>
      <c r="J539" s="104"/>
      <c r="K539" s="103"/>
      <c r="M539" s="137" t="s">
        <v>38</v>
      </c>
    </row>
    <row r="540" spans="1:13">
      <c r="A540" s="8">
        <v>10</v>
      </c>
      <c r="C540" s="9"/>
      <c r="E540" s="8">
        <v>10</v>
      </c>
      <c r="F540" s="10"/>
      <c r="G540" s="114"/>
      <c r="H540" s="103"/>
      <c r="I540" s="30"/>
      <c r="J540" s="104"/>
      <c r="K540" s="103"/>
    </row>
    <row r="541" spans="1:13">
      <c r="A541" s="8">
        <v>11</v>
      </c>
      <c r="C541" s="9" t="s">
        <v>174</v>
      </c>
      <c r="E541" s="8">
        <v>11</v>
      </c>
      <c r="G541" s="99"/>
      <c r="H541" s="99"/>
      <c r="I541" s="29"/>
      <c r="J541" s="99"/>
      <c r="K541" s="100"/>
    </row>
    <row r="542" spans="1:13">
      <c r="A542" s="8">
        <v>12</v>
      </c>
      <c r="C542" s="9" t="s">
        <v>175</v>
      </c>
      <c r="E542" s="8">
        <v>12</v>
      </c>
      <c r="G542" s="115"/>
      <c r="H542" s="100"/>
      <c r="I542" s="30"/>
      <c r="J542" s="99"/>
      <c r="K542" s="100"/>
    </row>
    <row r="543" spans="1:13">
      <c r="A543" s="8">
        <v>13</v>
      </c>
      <c r="C543" s="9" t="s">
        <v>193</v>
      </c>
      <c r="E543" s="8">
        <v>13</v>
      </c>
      <c r="F543" s="10"/>
      <c r="G543" s="114">
        <f>SUM(G541:G542)</f>
        <v>0</v>
      </c>
      <c r="H543" s="114">
        <f>SUM(H541:H542)</f>
        <v>0</v>
      </c>
      <c r="I543" s="85"/>
      <c r="J543" s="114">
        <f>SUM(J541:J542)</f>
        <v>0</v>
      </c>
      <c r="K543" s="114">
        <f>SUM(K541:K542)</f>
        <v>0</v>
      </c>
    </row>
    <row r="544" spans="1:13">
      <c r="A544" s="8">
        <v>14</v>
      </c>
      <c r="E544" s="8">
        <v>14</v>
      </c>
      <c r="F544" s="10"/>
      <c r="G544" s="114"/>
      <c r="H544" s="103"/>
      <c r="I544" s="85"/>
      <c r="J544" s="104"/>
      <c r="K544" s="103"/>
    </row>
    <row r="545" spans="1:11">
      <c r="A545" s="8">
        <v>15</v>
      </c>
      <c r="C545" s="9" t="s">
        <v>177</v>
      </c>
      <c r="E545" s="8">
        <v>15</v>
      </c>
      <c r="F545" s="10"/>
      <c r="G545" s="114">
        <f>G538+G543</f>
        <v>0</v>
      </c>
      <c r="H545" s="114">
        <f>H538+H543</f>
        <v>0</v>
      </c>
      <c r="I545" s="85"/>
      <c r="J545" s="114">
        <f>J538+J543</f>
        <v>0</v>
      </c>
      <c r="K545" s="114">
        <f>K538+K543</f>
        <v>0</v>
      </c>
    </row>
    <row r="546" spans="1:11">
      <c r="A546" s="8">
        <v>16</v>
      </c>
      <c r="E546" s="8">
        <v>16</v>
      </c>
      <c r="F546" s="10"/>
      <c r="G546" s="114"/>
      <c r="H546" s="103"/>
      <c r="I546" s="85"/>
      <c r="J546" s="104"/>
      <c r="K546" s="103"/>
    </row>
    <row r="547" spans="1:11">
      <c r="A547" s="8">
        <v>17</v>
      </c>
      <c r="C547" s="9" t="s">
        <v>178</v>
      </c>
      <c r="E547" s="8">
        <v>17</v>
      </c>
      <c r="F547" s="10"/>
      <c r="G547" s="114"/>
      <c r="H547" s="103"/>
      <c r="I547" s="85"/>
      <c r="J547" s="104"/>
      <c r="K547" s="103"/>
    </row>
    <row r="548" spans="1:11">
      <c r="A548" s="8">
        <v>18</v>
      </c>
      <c r="C548" s="9"/>
      <c r="E548" s="8">
        <v>18</v>
      </c>
      <c r="F548" s="10"/>
      <c r="G548" s="114"/>
      <c r="H548" s="103"/>
      <c r="I548" s="85"/>
      <c r="J548" s="104"/>
      <c r="K548" s="103"/>
    </row>
    <row r="549" spans="1:11">
      <c r="A549" s="8">
        <v>19</v>
      </c>
      <c r="C549" s="9" t="s">
        <v>179</v>
      </c>
      <c r="E549" s="8">
        <v>19</v>
      </c>
      <c r="F549" s="10"/>
      <c r="G549" s="114"/>
      <c r="H549" s="103">
        <f>2363</f>
        <v>2363</v>
      </c>
      <c r="I549" s="85"/>
      <c r="J549" s="104"/>
      <c r="K549" s="103"/>
    </row>
    <row r="550" spans="1:11">
      <c r="A550" s="8">
        <v>20</v>
      </c>
      <c r="C550" s="9" t="s">
        <v>180</v>
      </c>
      <c r="E550" s="8">
        <v>20</v>
      </c>
      <c r="F550" s="10"/>
      <c r="G550" s="114"/>
      <c r="H550" s="103"/>
      <c r="I550" s="85"/>
      <c r="J550" s="104"/>
      <c r="K550" s="103"/>
    </row>
    <row r="551" spans="1:11">
      <c r="A551" s="8">
        <v>21</v>
      </c>
      <c r="C551" s="9"/>
      <c r="E551" s="8">
        <v>21</v>
      </c>
      <c r="F551" s="10"/>
      <c r="G551" s="114"/>
      <c r="H551" s="103"/>
      <c r="I551" s="85"/>
      <c r="J551" s="104"/>
      <c r="K551" s="103"/>
    </row>
    <row r="552" spans="1:11">
      <c r="A552" s="8">
        <v>22</v>
      </c>
      <c r="C552" s="9"/>
      <c r="E552" s="8">
        <v>22</v>
      </c>
      <c r="F552" s="10"/>
      <c r="G552" s="114"/>
      <c r="H552" s="103"/>
      <c r="I552" s="85"/>
      <c r="J552" s="104"/>
      <c r="K552" s="103"/>
    </row>
    <row r="553" spans="1:11">
      <c r="A553" s="8">
        <v>23</v>
      </c>
      <c r="C553" s="9" t="s">
        <v>194</v>
      </c>
      <c r="E553" s="8">
        <v>23</v>
      </c>
      <c r="F553" s="10"/>
      <c r="G553" s="114"/>
      <c r="H553" s="103"/>
      <c r="I553" s="85"/>
      <c r="J553" s="104"/>
      <c r="K553" s="103"/>
    </row>
    <row r="554" spans="1:11">
      <c r="A554" s="8">
        <v>24</v>
      </c>
      <c r="C554" s="9"/>
      <c r="E554" s="8">
        <v>24</v>
      </c>
      <c r="F554" s="10"/>
      <c r="G554" s="114"/>
      <c r="H554" s="103"/>
      <c r="I554" s="85"/>
      <c r="J554" s="104"/>
      <c r="K554" s="103"/>
    </row>
    <row r="555" spans="1:11">
      <c r="E555" s="35"/>
      <c r="F555" s="70" t="s">
        <v>6</v>
      </c>
      <c r="G555" s="21" t="s">
        <v>6</v>
      </c>
      <c r="H555" s="21" t="s">
        <v>6</v>
      </c>
      <c r="I555" s="70" t="s">
        <v>6</v>
      </c>
      <c r="J555" s="21" t="s">
        <v>6</v>
      </c>
      <c r="K555" s="21" t="s">
        <v>6</v>
      </c>
    </row>
    <row r="556" spans="1:11">
      <c r="A556" s="8">
        <v>25</v>
      </c>
      <c r="C556" s="9" t="s">
        <v>195</v>
      </c>
      <c r="E556" s="8">
        <v>25</v>
      </c>
      <c r="G556" s="99">
        <f>SUM(G545:G555)</f>
        <v>0</v>
      </c>
      <c r="H556" s="99">
        <f>SUM(H545:H555)</f>
        <v>2363</v>
      </c>
      <c r="I556" s="100"/>
      <c r="J556" s="99">
        <f>SUM(J545:J555)</f>
        <v>0</v>
      </c>
      <c r="K556" s="99">
        <f>SUM(K545:K555)</f>
        <v>0</v>
      </c>
    </row>
    <row r="557" spans="1:11">
      <c r="E557" s="35"/>
      <c r="F557" s="70" t="s">
        <v>6</v>
      </c>
      <c r="G557" s="20" t="s">
        <v>6</v>
      </c>
      <c r="H557" s="21" t="s">
        <v>6</v>
      </c>
      <c r="I557" s="70" t="s">
        <v>6</v>
      </c>
      <c r="J557" s="20" t="s">
        <v>6</v>
      </c>
      <c r="K557" s="21" t="s">
        <v>6</v>
      </c>
    </row>
    <row r="558" spans="1:11">
      <c r="C558" s="137" t="s">
        <v>49</v>
      </c>
      <c r="E558" s="35"/>
      <c r="F558" s="70"/>
      <c r="G558" s="20"/>
      <c r="H558" s="21"/>
      <c r="I558" s="70"/>
      <c r="J558" s="20"/>
      <c r="K558" s="21"/>
    </row>
    <row r="559" spans="1:11">
      <c r="A559" s="9"/>
      <c r="H559" s="40"/>
      <c r="K559" s="40"/>
    </row>
    <row r="560" spans="1:11">
      <c r="H560" s="40"/>
      <c r="K560" s="40"/>
    </row>
    <row r="561" spans="1:11" s="36" customFormat="1">
      <c r="A561" s="16" t="str">
        <f>$A$83</f>
        <v xml:space="preserve">Institution No.:  </v>
      </c>
      <c r="E561" s="37"/>
      <c r="G561" s="38"/>
      <c r="H561" s="39"/>
      <c r="J561" s="38"/>
      <c r="K561" s="15" t="s">
        <v>196</v>
      </c>
    </row>
    <row r="562" spans="1:11" s="36" customFormat="1">
      <c r="A562" s="251" t="s">
        <v>197</v>
      </c>
      <c r="B562" s="251"/>
      <c r="C562" s="251"/>
      <c r="D562" s="251"/>
      <c r="E562" s="251"/>
      <c r="F562" s="251"/>
      <c r="G562" s="251"/>
      <c r="H562" s="251"/>
      <c r="I562" s="251"/>
      <c r="J562" s="251"/>
      <c r="K562" s="251"/>
    </row>
    <row r="563" spans="1:11">
      <c r="A563" s="16" t="str">
        <f>$A$42</f>
        <v xml:space="preserve">NAME: </v>
      </c>
      <c r="B563" s="16"/>
      <c r="C563" s="137" t="str">
        <f>$D$20</f>
        <v>University of Colorado</v>
      </c>
      <c r="G563" s="80"/>
      <c r="H563" s="67"/>
      <c r="J563" s="14"/>
      <c r="K563" s="18" t="str">
        <f>$K$3</f>
        <v>Date: October 3, 2016</v>
      </c>
    </row>
    <row r="564" spans="1:11">
      <c r="A564" s="19" t="s">
        <v>6</v>
      </c>
      <c r="B564" s="19" t="s">
        <v>6</v>
      </c>
      <c r="C564" s="19" t="s">
        <v>6</v>
      </c>
      <c r="D564" s="19" t="s">
        <v>6</v>
      </c>
      <c r="E564" s="19" t="s">
        <v>6</v>
      </c>
      <c r="F564" s="19" t="s">
        <v>6</v>
      </c>
      <c r="G564" s="20" t="s">
        <v>6</v>
      </c>
      <c r="H564" s="21" t="s">
        <v>6</v>
      </c>
      <c r="I564" s="19" t="s">
        <v>6</v>
      </c>
      <c r="J564" s="20" t="s">
        <v>6</v>
      </c>
      <c r="K564" s="21" t="s">
        <v>6</v>
      </c>
    </row>
    <row r="565" spans="1:11">
      <c r="A565" s="22" t="s">
        <v>7</v>
      </c>
      <c r="E565" s="22" t="s">
        <v>7</v>
      </c>
      <c r="F565" s="23"/>
      <c r="G565" s="24"/>
      <c r="H565" s="25" t="s">
        <v>232</v>
      </c>
      <c r="I565" s="23"/>
      <c r="J565" s="24"/>
      <c r="K565" s="25" t="s">
        <v>257</v>
      </c>
    </row>
    <row r="566" spans="1:11">
      <c r="A566" s="22" t="s">
        <v>9</v>
      </c>
      <c r="C566" s="26" t="s">
        <v>51</v>
      </c>
      <c r="E566" s="22" t="s">
        <v>9</v>
      </c>
      <c r="F566" s="23"/>
      <c r="G566" s="24" t="s">
        <v>11</v>
      </c>
      <c r="H566" s="25" t="s">
        <v>12</v>
      </c>
      <c r="I566" s="23"/>
      <c r="J566" s="24" t="s">
        <v>11</v>
      </c>
      <c r="K566" s="25" t="s">
        <v>13</v>
      </c>
    </row>
    <row r="567" spans="1:11">
      <c r="A567" s="19" t="s">
        <v>6</v>
      </c>
      <c r="B567" s="19" t="s">
        <v>6</v>
      </c>
      <c r="C567" s="19" t="s">
        <v>6</v>
      </c>
      <c r="D567" s="19" t="s">
        <v>6</v>
      </c>
      <c r="E567" s="19" t="s">
        <v>6</v>
      </c>
      <c r="F567" s="19" t="s">
        <v>6</v>
      </c>
      <c r="G567" s="20" t="s">
        <v>6</v>
      </c>
      <c r="H567" s="21" t="s">
        <v>6</v>
      </c>
      <c r="I567" s="19" t="s">
        <v>6</v>
      </c>
      <c r="J567" s="86" t="s">
        <v>6</v>
      </c>
      <c r="K567" s="21" t="s">
        <v>6</v>
      </c>
    </row>
    <row r="568" spans="1:11">
      <c r="A568" s="117">
        <v>1</v>
      </c>
      <c r="B568" s="118"/>
      <c r="C568" s="118" t="s">
        <v>227</v>
      </c>
      <c r="D568" s="118"/>
      <c r="E568" s="117">
        <v>1</v>
      </c>
      <c r="F568" s="119"/>
      <c r="G568" s="120"/>
      <c r="H568" s="121"/>
      <c r="I568" s="122"/>
      <c r="J568" s="123"/>
      <c r="K568" s="124"/>
    </row>
    <row r="569" spans="1:11">
      <c r="A569" s="117">
        <v>2</v>
      </c>
      <c r="B569" s="118"/>
      <c r="C569" s="118" t="s">
        <v>227</v>
      </c>
      <c r="D569" s="118"/>
      <c r="E569" s="117">
        <v>2</v>
      </c>
      <c r="F569" s="119"/>
      <c r="G569" s="120"/>
      <c r="H569" s="121"/>
      <c r="I569" s="122"/>
      <c r="J569" s="123"/>
      <c r="K569" s="121"/>
    </row>
    <row r="570" spans="1:11">
      <c r="A570" s="117">
        <v>3</v>
      </c>
      <c r="B570" s="118"/>
      <c r="C570" s="118" t="s">
        <v>227</v>
      </c>
      <c r="D570" s="118"/>
      <c r="E570" s="117">
        <v>3</v>
      </c>
      <c r="F570" s="119"/>
      <c r="G570" s="120"/>
      <c r="H570" s="121"/>
      <c r="I570" s="122"/>
      <c r="J570" s="123"/>
      <c r="K570" s="121"/>
    </row>
    <row r="571" spans="1:11">
      <c r="A571" s="117">
        <v>4</v>
      </c>
      <c r="B571" s="118"/>
      <c r="C571" s="118" t="s">
        <v>227</v>
      </c>
      <c r="D571" s="118"/>
      <c r="E571" s="117">
        <v>4</v>
      </c>
      <c r="F571" s="119"/>
      <c r="G571" s="120"/>
      <c r="H571" s="121"/>
      <c r="I571" s="125"/>
      <c r="J571" s="123"/>
      <c r="K571" s="121"/>
    </row>
    <row r="572" spans="1:11">
      <c r="A572" s="117">
        <v>5</v>
      </c>
      <c r="B572" s="118"/>
      <c r="C572" s="118" t="s">
        <v>227</v>
      </c>
      <c r="D572" s="118"/>
      <c r="E572" s="117">
        <v>5</v>
      </c>
      <c r="F572" s="119"/>
      <c r="G572" s="123"/>
      <c r="H572" s="121"/>
      <c r="I572" s="125"/>
      <c r="J572" s="123"/>
      <c r="K572" s="121"/>
    </row>
    <row r="573" spans="1:11">
      <c r="A573" s="8">
        <v>6</v>
      </c>
      <c r="C573" s="9" t="s">
        <v>190</v>
      </c>
      <c r="E573" s="8">
        <v>6</v>
      </c>
      <c r="F573" s="10"/>
      <c r="G573" s="104">
        <v>170.70999999999998</v>
      </c>
      <c r="H573" s="99">
        <v>18338340.263999999</v>
      </c>
      <c r="I573" s="30"/>
      <c r="J573" s="109">
        <v>177.46974980178064</v>
      </c>
      <c r="K573" s="103">
        <v>19064499.199999999</v>
      </c>
    </row>
    <row r="574" spans="1:11" ht="11.25" customHeight="1">
      <c r="A574" s="8">
        <v>7</v>
      </c>
      <c r="C574" s="9" t="s">
        <v>191</v>
      </c>
      <c r="E574" s="8">
        <v>7</v>
      </c>
      <c r="F574" s="10"/>
      <c r="G574" s="104"/>
      <c r="H574" s="99">
        <v>5007612.78</v>
      </c>
      <c r="I574" s="85"/>
      <c r="J574" s="104"/>
      <c r="K574" s="103">
        <v>5375425.0700000003</v>
      </c>
    </row>
    <row r="575" spans="1:11">
      <c r="A575" s="8">
        <v>8</v>
      </c>
      <c r="C575" s="9" t="s">
        <v>192</v>
      </c>
      <c r="E575" s="8">
        <v>8</v>
      </c>
      <c r="F575" s="10"/>
      <c r="G575" s="104">
        <f>SUM(G573:G574)</f>
        <v>170.70999999999998</v>
      </c>
      <c r="H575" s="104">
        <f>SUM(H573:H574)</f>
        <v>23345953.044</v>
      </c>
      <c r="I575" s="85"/>
      <c r="J575" s="109">
        <f>SUM(J573:J574)</f>
        <v>177.46974980178064</v>
      </c>
      <c r="K575" s="226">
        <f>ROUND(SUM(K573:K574),0)</f>
        <v>24439924</v>
      </c>
    </row>
    <row r="576" spans="1:11">
      <c r="A576" s="8">
        <v>9</v>
      </c>
      <c r="C576" s="9"/>
      <c r="E576" s="8">
        <v>9</v>
      </c>
      <c r="F576" s="10"/>
      <c r="G576" s="104"/>
      <c r="H576" s="103"/>
      <c r="I576" s="29"/>
      <c r="J576" s="104"/>
      <c r="K576" s="103"/>
    </row>
    <row r="577" spans="1:12">
      <c r="A577" s="8">
        <v>10</v>
      </c>
      <c r="C577" s="9"/>
      <c r="E577" s="8">
        <v>10</v>
      </c>
      <c r="F577" s="10"/>
      <c r="G577" s="104"/>
      <c r="H577" s="103"/>
      <c r="I577" s="30"/>
      <c r="J577" s="104"/>
      <c r="K577" s="103"/>
    </row>
    <row r="578" spans="1:12">
      <c r="A578" s="8">
        <v>11</v>
      </c>
      <c r="C578" s="9" t="s">
        <v>174</v>
      </c>
      <c r="E578" s="8">
        <v>11</v>
      </c>
      <c r="G578" s="99">
        <v>30.549999999999997</v>
      </c>
      <c r="H578" s="99">
        <v>1933562.62</v>
      </c>
      <c r="I578" s="29"/>
      <c r="J578" s="109">
        <v>32.311753463148762</v>
      </c>
      <c r="K578" s="100">
        <v>2045067.06</v>
      </c>
    </row>
    <row r="579" spans="1:12">
      <c r="A579" s="8">
        <v>12</v>
      </c>
      <c r="C579" s="9" t="s">
        <v>175</v>
      </c>
      <c r="E579" s="8">
        <v>12</v>
      </c>
      <c r="G579" s="99"/>
      <c r="H579" s="99">
        <v>758182.71</v>
      </c>
      <c r="I579" s="30"/>
      <c r="J579" s="99"/>
      <c r="K579" s="100">
        <v>840500.22</v>
      </c>
    </row>
    <row r="580" spans="1:12">
      <c r="A580" s="8">
        <v>13</v>
      </c>
      <c r="C580" s="9" t="s">
        <v>193</v>
      </c>
      <c r="E580" s="8">
        <v>13</v>
      </c>
      <c r="F580" s="10"/>
      <c r="G580" s="104">
        <f>SUM(G578:G579)</f>
        <v>30.549999999999997</v>
      </c>
      <c r="H580" s="104">
        <f>SUM(H578:H579)</f>
        <v>2691745.33</v>
      </c>
      <c r="I580" s="85"/>
      <c r="J580" s="109">
        <f>SUM(J578:J579)</f>
        <v>32.311753463148762</v>
      </c>
      <c r="K580" s="226">
        <f>SUM(K578:K579)</f>
        <v>2885567.2800000003</v>
      </c>
    </row>
    <row r="581" spans="1:12">
      <c r="A581" s="8">
        <v>14</v>
      </c>
      <c r="E581" s="8">
        <v>14</v>
      </c>
      <c r="F581" s="10"/>
      <c r="G581" s="104"/>
      <c r="H581" s="103"/>
      <c r="I581" s="85"/>
      <c r="J581" s="104"/>
      <c r="K581" s="103"/>
    </row>
    <row r="582" spans="1:12">
      <c r="A582" s="8">
        <v>15</v>
      </c>
      <c r="C582" s="9" t="s">
        <v>177</v>
      </c>
      <c r="E582" s="8">
        <v>15</v>
      </c>
      <c r="F582" s="10"/>
      <c r="G582" s="104">
        <f>G575+G580</f>
        <v>201.26</v>
      </c>
      <c r="H582" s="114">
        <f>H575+H580</f>
        <v>26037698.373999998</v>
      </c>
      <c r="I582" s="85"/>
      <c r="J582" s="109">
        <f>J575+J580</f>
        <v>209.7815032649294</v>
      </c>
      <c r="K582" s="226">
        <f>K575+K580</f>
        <v>27325491.280000001</v>
      </c>
    </row>
    <row r="583" spans="1:12">
      <c r="A583" s="8">
        <v>16</v>
      </c>
      <c r="E583" s="8">
        <v>16</v>
      </c>
      <c r="F583" s="10"/>
      <c r="G583" s="104"/>
      <c r="H583" s="103"/>
      <c r="I583" s="85"/>
      <c r="J583" s="104"/>
      <c r="K583" s="103"/>
    </row>
    <row r="584" spans="1:12">
      <c r="A584" s="8">
        <v>17</v>
      </c>
      <c r="C584" s="9" t="s">
        <v>178</v>
      </c>
      <c r="E584" s="8">
        <v>17</v>
      </c>
      <c r="F584" s="10"/>
      <c r="G584" s="114"/>
      <c r="H584" s="99">
        <v>203534.63999999998</v>
      </c>
      <c r="I584" s="85"/>
      <c r="J584" s="104"/>
      <c r="K584" s="103">
        <v>322449</v>
      </c>
    </row>
    <row r="585" spans="1:12">
      <c r="A585" s="8">
        <v>18</v>
      </c>
      <c r="C585" s="9"/>
      <c r="E585" s="8">
        <v>18</v>
      </c>
      <c r="F585" s="10"/>
      <c r="G585" s="114"/>
      <c r="H585" s="99"/>
      <c r="I585" s="85"/>
      <c r="J585" s="104"/>
      <c r="K585" s="103"/>
    </row>
    <row r="586" spans="1:12">
      <c r="A586" s="8">
        <v>19</v>
      </c>
      <c r="C586" s="9" t="s">
        <v>179</v>
      </c>
      <c r="E586" s="8">
        <v>19</v>
      </c>
      <c r="F586" s="10"/>
      <c r="G586" s="114"/>
      <c r="H586" s="99">
        <v>476745.02999999997</v>
      </c>
      <c r="I586" s="85"/>
      <c r="J586" s="104"/>
      <c r="K586" s="103">
        <v>249700</v>
      </c>
      <c r="L586" s="203"/>
    </row>
    <row r="587" spans="1:12">
      <c r="A587" s="8">
        <v>20</v>
      </c>
      <c r="C587" s="9" t="s">
        <v>180</v>
      </c>
      <c r="E587" s="8">
        <v>20</v>
      </c>
      <c r="F587" s="10"/>
      <c r="G587" s="114"/>
      <c r="H587" s="99">
        <v>10518915.650000002</v>
      </c>
      <c r="I587" s="85"/>
      <c r="J587" s="104"/>
      <c r="K587" s="103">
        <v>9439126.1699999999</v>
      </c>
      <c r="L587" s="203"/>
    </row>
    <row r="588" spans="1:12">
      <c r="A588" s="8">
        <v>21</v>
      </c>
      <c r="C588" s="9"/>
      <c r="E588" s="8">
        <v>21</v>
      </c>
      <c r="F588" s="10"/>
      <c r="G588" s="114"/>
      <c r="H588" s="99"/>
      <c r="I588" s="85"/>
      <c r="J588" s="104"/>
      <c r="K588" s="103"/>
    </row>
    <row r="589" spans="1:12">
      <c r="A589" s="8">
        <v>22</v>
      </c>
      <c r="C589" s="9"/>
      <c r="E589" s="8">
        <v>22</v>
      </c>
      <c r="F589" s="10"/>
      <c r="G589" s="114"/>
      <c r="H589" s="99"/>
      <c r="I589" s="85"/>
      <c r="J589" s="104"/>
      <c r="K589" s="103"/>
    </row>
    <row r="590" spans="1:12">
      <c r="A590" s="8">
        <v>23</v>
      </c>
      <c r="C590" s="9" t="s">
        <v>194</v>
      </c>
      <c r="E590" s="8">
        <v>23</v>
      </c>
      <c r="F590" s="10"/>
      <c r="G590" s="114"/>
      <c r="H590" s="99">
        <v>181102.93</v>
      </c>
      <c r="I590" s="85"/>
      <c r="J590" s="104"/>
      <c r="K590" s="103">
        <v>95960</v>
      </c>
    </row>
    <row r="591" spans="1:12">
      <c r="A591" s="8">
        <v>24</v>
      </c>
      <c r="C591" s="9"/>
      <c r="E591" s="8">
        <v>24</v>
      </c>
      <c r="F591" s="10"/>
      <c r="G591" s="114"/>
      <c r="H591" s="103"/>
      <c r="I591" s="85"/>
      <c r="J591" s="104"/>
      <c r="K591" s="103"/>
    </row>
    <row r="592" spans="1:12">
      <c r="E592" s="35"/>
      <c r="F592" s="70" t="s">
        <v>6</v>
      </c>
      <c r="G592" s="21" t="s">
        <v>6</v>
      </c>
      <c r="H592" s="21" t="s">
        <v>6</v>
      </c>
      <c r="I592" s="70" t="s">
        <v>6</v>
      </c>
      <c r="J592" s="21" t="s">
        <v>6</v>
      </c>
      <c r="K592" s="21" t="s">
        <v>6</v>
      </c>
    </row>
    <row r="593" spans="1:12">
      <c r="A593" s="8">
        <v>25</v>
      </c>
      <c r="C593" s="9" t="s">
        <v>198</v>
      </c>
      <c r="E593" s="8">
        <v>25</v>
      </c>
      <c r="G593" s="99">
        <f>SUM(G582:G592)</f>
        <v>201.26</v>
      </c>
      <c r="H593" s="99">
        <f>SUM(H582:H592)</f>
        <v>37417996.624000005</v>
      </c>
      <c r="I593" s="100"/>
      <c r="J593" s="99">
        <f>SUM(J582:J592)</f>
        <v>209.7815032649294</v>
      </c>
      <c r="K593" s="103">
        <f>SUM(K582:K592)</f>
        <v>37432726.450000003</v>
      </c>
      <c r="L593" s="203"/>
    </row>
    <row r="594" spans="1:12">
      <c r="A594" s="8"/>
      <c r="C594" s="9"/>
      <c r="E594" s="8"/>
      <c r="F594" s="70" t="s">
        <v>6</v>
      </c>
      <c r="G594" s="20" t="s">
        <v>6</v>
      </c>
      <c r="H594" s="21" t="s">
        <v>6</v>
      </c>
      <c r="I594" s="70" t="s">
        <v>6</v>
      </c>
      <c r="J594" s="20" t="s">
        <v>6</v>
      </c>
      <c r="K594" s="21" t="s">
        <v>6</v>
      </c>
    </row>
    <row r="595" spans="1:12">
      <c r="A595" s="8"/>
      <c r="C595" s="137" t="s">
        <v>49</v>
      </c>
      <c r="E595" s="8"/>
      <c r="G595" s="99"/>
      <c r="H595" s="99"/>
      <c r="I595" s="100"/>
      <c r="J595" s="99"/>
      <c r="K595" s="99"/>
    </row>
    <row r="596" spans="1:12">
      <c r="E596" s="35"/>
      <c r="F596" s="70"/>
      <c r="G596" s="20"/>
      <c r="H596" s="21"/>
      <c r="I596" s="70"/>
      <c r="J596" s="20"/>
      <c r="K596" s="21"/>
    </row>
    <row r="597" spans="1:12">
      <c r="A597" s="9"/>
      <c r="H597" s="40"/>
      <c r="K597" s="40"/>
      <c r="L597" s="137" t="s">
        <v>38</v>
      </c>
    </row>
    <row r="598" spans="1:12" s="36" customFormat="1">
      <c r="A598" s="16" t="str">
        <f>$A$83</f>
        <v xml:space="preserve">Institution No.:  </v>
      </c>
      <c r="E598" s="37"/>
      <c r="G598" s="38"/>
      <c r="H598" s="39"/>
      <c r="J598" s="38"/>
      <c r="K598" s="15" t="s">
        <v>199</v>
      </c>
    </row>
    <row r="599" spans="1:12" s="36" customFormat="1">
      <c r="A599" s="251" t="s">
        <v>200</v>
      </c>
      <c r="B599" s="251"/>
      <c r="C599" s="251"/>
      <c r="D599" s="251"/>
      <c r="E599" s="251"/>
      <c r="F599" s="251"/>
      <c r="G599" s="251"/>
      <c r="H599" s="251"/>
      <c r="I599" s="251"/>
      <c r="J599" s="251"/>
      <c r="K599" s="251"/>
    </row>
    <row r="600" spans="1:12">
      <c r="A600" s="16" t="str">
        <f>$A$42</f>
        <v xml:space="preserve">NAME: </v>
      </c>
      <c r="C600" s="137" t="str">
        <f>$D$20</f>
        <v>University of Colorado</v>
      </c>
      <c r="G600" s="80"/>
      <c r="H600" s="67"/>
      <c r="J600" s="14"/>
      <c r="K600" s="18" t="str">
        <f>$K$3</f>
        <v>Date: October 3, 2016</v>
      </c>
    </row>
    <row r="601" spans="1:12">
      <c r="A601" s="19" t="s">
        <v>6</v>
      </c>
      <c r="B601" s="19" t="s">
        <v>6</v>
      </c>
      <c r="C601" s="19" t="s">
        <v>6</v>
      </c>
      <c r="D601" s="19" t="s">
        <v>6</v>
      </c>
      <c r="E601" s="19" t="s">
        <v>6</v>
      </c>
      <c r="F601" s="19" t="s">
        <v>6</v>
      </c>
      <c r="G601" s="20" t="s">
        <v>6</v>
      </c>
      <c r="H601" s="21" t="s">
        <v>6</v>
      </c>
      <c r="I601" s="19" t="s">
        <v>6</v>
      </c>
      <c r="J601" s="20" t="s">
        <v>6</v>
      </c>
      <c r="K601" s="21" t="s">
        <v>6</v>
      </c>
    </row>
    <row r="602" spans="1:12">
      <c r="A602" s="22" t="s">
        <v>7</v>
      </c>
      <c r="E602" s="22" t="s">
        <v>7</v>
      </c>
      <c r="F602" s="23"/>
      <c r="G602" s="24"/>
      <c r="H602" s="25" t="s">
        <v>232</v>
      </c>
      <c r="I602" s="23"/>
      <c r="J602" s="24"/>
      <c r="K602" s="25" t="s">
        <v>257</v>
      </c>
    </row>
    <row r="603" spans="1:12">
      <c r="A603" s="22" t="s">
        <v>9</v>
      </c>
      <c r="C603" s="26" t="s">
        <v>51</v>
      </c>
      <c r="E603" s="22" t="s">
        <v>9</v>
      </c>
      <c r="F603" s="23"/>
      <c r="G603" s="24" t="s">
        <v>11</v>
      </c>
      <c r="H603" s="25" t="s">
        <v>12</v>
      </c>
      <c r="I603" s="23"/>
      <c r="J603" s="24" t="s">
        <v>11</v>
      </c>
      <c r="K603" s="25" t="s">
        <v>13</v>
      </c>
    </row>
    <row r="604" spans="1:12">
      <c r="A604" s="19" t="s">
        <v>6</v>
      </c>
      <c r="B604" s="19" t="s">
        <v>6</v>
      </c>
      <c r="C604" s="19" t="s">
        <v>6</v>
      </c>
      <c r="D604" s="19" t="s">
        <v>6</v>
      </c>
      <c r="E604" s="19" t="s">
        <v>6</v>
      </c>
      <c r="F604" s="19" t="s">
        <v>6</v>
      </c>
      <c r="G604" s="20" t="s">
        <v>6</v>
      </c>
      <c r="H604" s="21" t="s">
        <v>6</v>
      </c>
      <c r="I604" s="19" t="s">
        <v>6</v>
      </c>
      <c r="J604" s="20" t="s">
        <v>6</v>
      </c>
      <c r="K604" s="21" t="s">
        <v>6</v>
      </c>
    </row>
    <row r="605" spans="1:12">
      <c r="A605" s="117">
        <v>1</v>
      </c>
      <c r="B605" s="118"/>
      <c r="C605" s="118" t="s">
        <v>227</v>
      </c>
      <c r="D605" s="118"/>
      <c r="E605" s="117">
        <v>1</v>
      </c>
      <c r="F605" s="119"/>
      <c r="G605" s="120"/>
      <c r="H605" s="121"/>
      <c r="I605" s="122"/>
      <c r="J605" s="123"/>
      <c r="K605" s="124"/>
    </row>
    <row r="606" spans="1:12">
      <c r="A606" s="117">
        <v>2</v>
      </c>
      <c r="B606" s="118"/>
      <c r="C606" s="118" t="s">
        <v>227</v>
      </c>
      <c r="D606" s="118"/>
      <c r="E606" s="117">
        <v>2</v>
      </c>
      <c r="F606" s="119"/>
      <c r="G606" s="120"/>
      <c r="H606" s="121"/>
      <c r="I606" s="122"/>
      <c r="J606" s="123"/>
      <c r="K606" s="121"/>
    </row>
    <row r="607" spans="1:12">
      <c r="A607" s="117">
        <v>3</v>
      </c>
      <c r="B607" s="118"/>
      <c r="C607" s="118" t="s">
        <v>227</v>
      </c>
      <c r="D607" s="118"/>
      <c r="E607" s="117">
        <v>3</v>
      </c>
      <c r="F607" s="119"/>
      <c r="G607" s="120"/>
      <c r="H607" s="121"/>
      <c r="I607" s="122"/>
      <c r="J607" s="123"/>
      <c r="K607" s="121"/>
    </row>
    <row r="608" spans="1:12">
      <c r="A608" s="117">
        <v>4</v>
      </c>
      <c r="B608" s="118"/>
      <c r="C608" s="118" t="s">
        <v>227</v>
      </c>
      <c r="D608" s="118"/>
      <c r="E608" s="117">
        <v>4</v>
      </c>
      <c r="F608" s="119"/>
      <c r="G608" s="120"/>
      <c r="H608" s="121"/>
      <c r="I608" s="125"/>
      <c r="J608" s="123"/>
      <c r="K608" s="121"/>
    </row>
    <row r="609" spans="1:11">
      <c r="A609" s="117">
        <v>5</v>
      </c>
      <c r="B609" s="118"/>
      <c r="C609" s="118" t="s">
        <v>227</v>
      </c>
      <c r="D609" s="118"/>
      <c r="E609" s="117">
        <v>5</v>
      </c>
      <c r="F609" s="119"/>
      <c r="G609" s="120"/>
      <c r="H609" s="121"/>
      <c r="I609" s="125"/>
      <c r="J609" s="123"/>
      <c r="K609" s="121"/>
    </row>
    <row r="610" spans="1:11">
      <c r="A610" s="8">
        <v>6</v>
      </c>
      <c r="C610" s="9" t="s">
        <v>190</v>
      </c>
      <c r="E610" s="8">
        <v>6</v>
      </c>
      <c r="F610" s="10"/>
      <c r="G610" s="109">
        <v>15.250000000000002</v>
      </c>
      <c r="H610" s="99">
        <v>1526915.3699999999</v>
      </c>
      <c r="I610" s="30"/>
      <c r="J610" s="109">
        <v>15.552232102424908</v>
      </c>
      <c r="K610" s="103">
        <v>1557176.54</v>
      </c>
    </row>
    <row r="611" spans="1:11">
      <c r="A611" s="8">
        <v>7</v>
      </c>
      <c r="C611" s="9" t="s">
        <v>191</v>
      </c>
      <c r="E611" s="8">
        <v>7</v>
      </c>
      <c r="F611" s="10"/>
      <c r="G611" s="109"/>
      <c r="H611" s="99">
        <v>419520.57999999996</v>
      </c>
      <c r="I611" s="85"/>
      <c r="J611" s="104"/>
      <c r="K611" s="103">
        <v>401722.93999999994</v>
      </c>
    </row>
    <row r="612" spans="1:11">
      <c r="A612" s="8">
        <v>8</v>
      </c>
      <c r="C612" s="9" t="s">
        <v>192</v>
      </c>
      <c r="E612" s="8">
        <v>8</v>
      </c>
      <c r="F612" s="10"/>
      <c r="G612" s="109">
        <f>SUM(G610:G611)</f>
        <v>15.250000000000002</v>
      </c>
      <c r="H612" s="99">
        <f>SUM(H610:H611)</f>
        <v>1946435.9499999997</v>
      </c>
      <c r="I612" s="85"/>
      <c r="J612" s="109">
        <f>SUM(J610:J611)</f>
        <v>15.552232102424908</v>
      </c>
      <c r="K612" s="103">
        <f>SUM(K610:K611)</f>
        <v>1958899.48</v>
      </c>
    </row>
    <row r="613" spans="1:11">
      <c r="A613" s="8">
        <v>9</v>
      </c>
      <c r="C613" s="9"/>
      <c r="E613" s="8">
        <v>9</v>
      </c>
      <c r="F613" s="10"/>
      <c r="G613" s="109"/>
      <c r="H613" s="103"/>
      <c r="I613" s="29"/>
      <c r="J613" s="104"/>
      <c r="K613" s="103"/>
    </row>
    <row r="614" spans="1:11">
      <c r="A614" s="8">
        <v>10</v>
      </c>
      <c r="C614" s="9"/>
      <c r="E614" s="8">
        <v>10</v>
      </c>
      <c r="F614" s="10"/>
      <c r="G614" s="109"/>
      <c r="H614" s="103"/>
      <c r="I614" s="30"/>
      <c r="J614" s="104"/>
      <c r="K614" s="103"/>
    </row>
    <row r="615" spans="1:11">
      <c r="A615" s="8">
        <v>11</v>
      </c>
      <c r="C615" s="9" t="s">
        <v>174</v>
      </c>
      <c r="E615" s="8">
        <v>11</v>
      </c>
      <c r="G615" s="109">
        <v>4.6099999999999994</v>
      </c>
      <c r="H615" s="99">
        <v>278493.2</v>
      </c>
      <c r="I615" s="29"/>
      <c r="J615" s="109">
        <v>4.0146714174708746</v>
      </c>
      <c r="K615" s="100">
        <v>242529</v>
      </c>
    </row>
    <row r="616" spans="1:11">
      <c r="A616" s="8">
        <v>12</v>
      </c>
      <c r="C616" s="9" t="s">
        <v>175</v>
      </c>
      <c r="E616" s="8">
        <v>12</v>
      </c>
      <c r="G616" s="109"/>
      <c r="H616" s="99">
        <v>105691.43</v>
      </c>
      <c r="I616" s="30"/>
      <c r="J616" s="99"/>
      <c r="K616" s="100">
        <v>239537.50999999998</v>
      </c>
    </row>
    <row r="617" spans="1:11">
      <c r="A617" s="8">
        <v>13</v>
      </c>
      <c r="C617" s="9" t="s">
        <v>193</v>
      </c>
      <c r="E617" s="8">
        <v>13</v>
      </c>
      <c r="F617" s="10"/>
      <c r="G617" s="109">
        <f>SUM(G615:G616)</f>
        <v>4.6099999999999994</v>
      </c>
      <c r="H617" s="99">
        <f>SUM(H615:H616)</f>
        <v>384184.63</v>
      </c>
      <c r="I617" s="85"/>
      <c r="J617" s="109">
        <f>SUM(J615:J616)</f>
        <v>4.0146714174708746</v>
      </c>
      <c r="K617" s="103">
        <f>SUM(K615:K616)</f>
        <v>482066.51</v>
      </c>
    </row>
    <row r="618" spans="1:11">
      <c r="A618" s="8">
        <v>14</v>
      </c>
      <c r="E618" s="8">
        <v>14</v>
      </c>
      <c r="F618" s="10"/>
      <c r="G618" s="109"/>
      <c r="H618" s="99"/>
      <c r="I618" s="85"/>
      <c r="J618" s="104"/>
      <c r="K618" s="103"/>
    </row>
    <row r="619" spans="1:11">
      <c r="A619" s="8">
        <v>15</v>
      </c>
      <c r="C619" s="9" t="s">
        <v>177</v>
      </c>
      <c r="E619" s="8">
        <v>15</v>
      </c>
      <c r="F619" s="10"/>
      <c r="G619" s="109">
        <f>G612+G617</f>
        <v>19.86</v>
      </c>
      <c r="H619" s="99">
        <f>H612+H617</f>
        <v>2330620.5799999996</v>
      </c>
      <c r="I619" s="85"/>
      <c r="J619" s="109">
        <f>J612+J617</f>
        <v>19.566903519895781</v>
      </c>
      <c r="K619" s="103">
        <f>K612+K617</f>
        <v>2440965.9900000002</v>
      </c>
    </row>
    <row r="620" spans="1:11">
      <c r="A620" s="8">
        <v>16</v>
      </c>
      <c r="E620" s="8">
        <v>16</v>
      </c>
      <c r="F620" s="10"/>
      <c r="G620" s="109"/>
      <c r="H620" s="99"/>
      <c r="I620" s="85"/>
      <c r="J620" s="104"/>
      <c r="K620" s="103"/>
    </row>
    <row r="621" spans="1:11">
      <c r="A621" s="8">
        <v>17</v>
      </c>
      <c r="C621" s="9" t="s">
        <v>178</v>
      </c>
      <c r="E621" s="8">
        <v>17</v>
      </c>
      <c r="F621" s="10"/>
      <c r="G621" s="114"/>
      <c r="H621" s="99">
        <v>21637.279999999999</v>
      </c>
      <c r="I621" s="85"/>
      <c r="J621" s="104"/>
      <c r="K621" s="103">
        <v>10755.359999999999</v>
      </c>
    </row>
    <row r="622" spans="1:11">
      <c r="A622" s="8">
        <v>18</v>
      </c>
      <c r="C622" s="9"/>
      <c r="E622" s="8">
        <v>18</v>
      </c>
      <c r="F622" s="10"/>
      <c r="G622" s="114"/>
      <c r="H622" s="99"/>
      <c r="I622" s="85"/>
      <c r="J622" s="104"/>
      <c r="K622" s="103"/>
    </row>
    <row r="623" spans="1:11">
      <c r="A623" s="8">
        <v>19</v>
      </c>
      <c r="C623" s="9" t="s">
        <v>179</v>
      </c>
      <c r="E623" s="8">
        <v>19</v>
      </c>
      <c r="F623" s="10"/>
      <c r="G623" s="114"/>
      <c r="H623" s="99">
        <v>38622.6</v>
      </c>
      <c r="I623" s="85"/>
      <c r="J623" s="104"/>
      <c r="K623" s="103">
        <v>4250</v>
      </c>
    </row>
    <row r="624" spans="1:11">
      <c r="A624" s="8">
        <v>20</v>
      </c>
      <c r="C624" s="9" t="s">
        <v>180</v>
      </c>
      <c r="E624" s="8">
        <v>20</v>
      </c>
      <c r="F624" s="10"/>
      <c r="G624" s="114"/>
      <c r="H624" s="99">
        <v>320676.20999999996</v>
      </c>
      <c r="I624" s="85"/>
      <c r="J624" s="104"/>
      <c r="K624" s="103">
        <v>286450.68999999994</v>
      </c>
    </row>
    <row r="625" spans="1:11">
      <c r="A625" s="8">
        <v>21</v>
      </c>
      <c r="C625" s="9"/>
      <c r="E625" s="8">
        <v>21</v>
      </c>
      <c r="F625" s="10"/>
      <c r="G625" s="114"/>
      <c r="H625" s="103"/>
      <c r="I625" s="85"/>
      <c r="J625" s="104"/>
      <c r="K625" s="103"/>
    </row>
    <row r="626" spans="1:11">
      <c r="A626" s="8">
        <v>22</v>
      </c>
      <c r="C626" s="9"/>
      <c r="E626" s="8">
        <v>22</v>
      </c>
      <c r="F626" s="10"/>
      <c r="G626" s="114"/>
      <c r="H626" s="103"/>
      <c r="I626" s="85"/>
      <c r="J626" s="104"/>
      <c r="K626" s="103"/>
    </row>
    <row r="627" spans="1:11">
      <c r="A627" s="8">
        <v>23</v>
      </c>
      <c r="C627" s="9" t="s">
        <v>194</v>
      </c>
      <c r="E627" s="8">
        <v>23</v>
      </c>
      <c r="F627" s="10"/>
      <c r="G627" s="114"/>
      <c r="H627" s="103"/>
      <c r="I627" s="85"/>
      <c r="J627" s="104"/>
      <c r="K627" s="103"/>
    </row>
    <row r="628" spans="1:11">
      <c r="A628" s="8">
        <v>24</v>
      </c>
      <c r="C628" s="9"/>
      <c r="E628" s="8">
        <v>24</v>
      </c>
      <c r="F628" s="10"/>
      <c r="G628" s="114"/>
      <c r="H628" s="103"/>
      <c r="I628" s="85"/>
      <c r="J628" s="104"/>
      <c r="K628" s="103"/>
    </row>
    <row r="629" spans="1:11">
      <c r="E629" s="35"/>
      <c r="F629" s="70" t="s">
        <v>6</v>
      </c>
      <c r="G629" s="21" t="s">
        <v>6</v>
      </c>
      <c r="H629" s="21" t="s">
        <v>6</v>
      </c>
      <c r="I629" s="70" t="s">
        <v>6</v>
      </c>
      <c r="J629" s="21" t="s">
        <v>6</v>
      </c>
      <c r="K629" s="21" t="s">
        <v>6</v>
      </c>
    </row>
    <row r="630" spans="1:11">
      <c r="A630" s="8">
        <v>25</v>
      </c>
      <c r="C630" s="9" t="s">
        <v>201</v>
      </c>
      <c r="E630" s="8">
        <v>25</v>
      </c>
      <c r="G630" s="99">
        <f>SUM(G619:G629)</f>
        <v>19.86</v>
      </c>
      <c r="H630" s="99">
        <f>SUM(H619:H629)</f>
        <v>2711556.6699999995</v>
      </c>
      <c r="I630" s="100"/>
      <c r="J630" s="99">
        <f>SUM(J619:J629)</f>
        <v>19.566903519895781</v>
      </c>
      <c r="K630" s="99">
        <f>ROUND(SUM(K619:K629),0)</f>
        <v>2742422</v>
      </c>
    </row>
    <row r="631" spans="1:11">
      <c r="E631" s="35"/>
      <c r="F631" s="70" t="s">
        <v>6</v>
      </c>
      <c r="G631" s="20" t="s">
        <v>6</v>
      </c>
      <c r="H631" s="21" t="s">
        <v>6</v>
      </c>
      <c r="I631" s="70" t="s">
        <v>6</v>
      </c>
      <c r="J631" s="20" t="s">
        <v>6</v>
      </c>
      <c r="K631" s="21" t="s">
        <v>6</v>
      </c>
    </row>
    <row r="632" spans="1:11">
      <c r="C632" s="137" t="s">
        <v>49</v>
      </c>
      <c r="E632" s="35"/>
      <c r="F632" s="70"/>
      <c r="G632" s="20"/>
      <c r="H632" s="21"/>
      <c r="I632" s="70"/>
      <c r="J632" s="20"/>
      <c r="K632" s="21"/>
    </row>
    <row r="634" spans="1:11">
      <c r="A634" s="9"/>
    </row>
    <row r="635" spans="1:11" s="36" customFormat="1">
      <c r="A635" s="16" t="str">
        <f>$A$83</f>
        <v xml:space="preserve">Institution No.:  </v>
      </c>
      <c r="E635" s="37"/>
      <c r="G635" s="38"/>
      <c r="H635" s="39"/>
      <c r="J635" s="38"/>
      <c r="K635" s="15" t="s">
        <v>202</v>
      </c>
    </row>
    <row r="636" spans="1:11" s="36" customFormat="1">
      <c r="A636" s="251" t="s">
        <v>203</v>
      </c>
      <c r="B636" s="251"/>
      <c r="C636" s="251"/>
      <c r="D636" s="251"/>
      <c r="E636" s="251"/>
      <c r="F636" s="251"/>
      <c r="G636" s="251"/>
      <c r="H636" s="251"/>
      <c r="I636" s="251"/>
      <c r="J636" s="251"/>
      <c r="K636" s="251"/>
    </row>
    <row r="637" spans="1:11">
      <c r="A637" s="16" t="str">
        <f>$A$42</f>
        <v xml:space="preserve">NAME: </v>
      </c>
      <c r="C637" s="137" t="str">
        <f>$D$20</f>
        <v>University of Colorado</v>
      </c>
      <c r="F637" s="72"/>
      <c r="G637" s="66"/>
      <c r="H637" s="40"/>
      <c r="J637" s="14"/>
      <c r="K637" s="18" t="str">
        <f>$K$3</f>
        <v>Date: October 3, 2016</v>
      </c>
    </row>
    <row r="638" spans="1:11">
      <c r="A638" s="19" t="s">
        <v>6</v>
      </c>
      <c r="B638" s="19" t="s">
        <v>6</v>
      </c>
      <c r="C638" s="19" t="s">
        <v>6</v>
      </c>
      <c r="D638" s="19" t="s">
        <v>6</v>
      </c>
      <c r="E638" s="19" t="s">
        <v>6</v>
      </c>
      <c r="F638" s="19" t="s">
        <v>6</v>
      </c>
      <c r="G638" s="20" t="s">
        <v>6</v>
      </c>
      <c r="H638" s="21" t="s">
        <v>6</v>
      </c>
      <c r="I638" s="19" t="s">
        <v>6</v>
      </c>
      <c r="J638" s="20" t="s">
        <v>6</v>
      </c>
      <c r="K638" s="21" t="s">
        <v>6</v>
      </c>
    </row>
    <row r="639" spans="1:11">
      <c r="A639" s="22" t="s">
        <v>7</v>
      </c>
      <c r="E639" s="22" t="s">
        <v>7</v>
      </c>
      <c r="F639" s="23"/>
      <c r="G639" s="24"/>
      <c r="H639" s="25" t="s">
        <v>232</v>
      </c>
      <c r="I639" s="23"/>
      <c r="J639" s="24"/>
      <c r="K639" s="25" t="s">
        <v>257</v>
      </c>
    </row>
    <row r="640" spans="1:11">
      <c r="A640" s="22" t="s">
        <v>9</v>
      </c>
      <c r="C640" s="26" t="s">
        <v>51</v>
      </c>
      <c r="E640" s="22" t="s">
        <v>9</v>
      </c>
      <c r="F640" s="23"/>
      <c r="G640" s="24" t="s">
        <v>11</v>
      </c>
      <c r="H640" s="25" t="s">
        <v>12</v>
      </c>
      <c r="I640" s="23"/>
      <c r="J640" s="24" t="s">
        <v>11</v>
      </c>
      <c r="K640" s="25" t="s">
        <v>13</v>
      </c>
    </row>
    <row r="641" spans="1:11">
      <c r="A641" s="19" t="s">
        <v>6</v>
      </c>
      <c r="B641" s="19" t="s">
        <v>6</v>
      </c>
      <c r="C641" s="19" t="s">
        <v>6</v>
      </c>
      <c r="D641" s="19" t="s">
        <v>6</v>
      </c>
      <c r="E641" s="19" t="s">
        <v>6</v>
      </c>
      <c r="F641" s="19" t="s">
        <v>6</v>
      </c>
      <c r="G641" s="20" t="s">
        <v>6</v>
      </c>
      <c r="H641" s="21" t="s">
        <v>6</v>
      </c>
      <c r="I641" s="19" t="s">
        <v>6</v>
      </c>
      <c r="J641" s="20" t="s">
        <v>6</v>
      </c>
      <c r="K641" s="21" t="s">
        <v>6</v>
      </c>
    </row>
    <row r="642" spans="1:11">
      <c r="A642" s="117">
        <v>1</v>
      </c>
      <c r="B642" s="118"/>
      <c r="C642" s="118" t="s">
        <v>227</v>
      </c>
      <c r="D642" s="118"/>
      <c r="E642" s="117">
        <v>1</v>
      </c>
      <c r="F642" s="119"/>
      <c r="G642" s="120"/>
      <c r="H642" s="121"/>
      <c r="I642" s="122"/>
      <c r="J642" s="123"/>
      <c r="K642" s="124"/>
    </row>
    <row r="643" spans="1:11">
      <c r="A643" s="117">
        <v>2</v>
      </c>
      <c r="B643" s="118"/>
      <c r="C643" s="118" t="s">
        <v>227</v>
      </c>
      <c r="D643" s="118"/>
      <c r="E643" s="117">
        <v>2</v>
      </c>
      <c r="F643" s="119"/>
      <c r="G643" s="120"/>
      <c r="H643" s="121"/>
      <c r="I643" s="122"/>
      <c r="J643" s="123"/>
      <c r="K643" s="121"/>
    </row>
    <row r="644" spans="1:11">
      <c r="A644" s="117">
        <v>3</v>
      </c>
      <c r="B644" s="118"/>
      <c r="C644" s="118" t="s">
        <v>227</v>
      </c>
      <c r="D644" s="118"/>
      <c r="E644" s="117">
        <v>3</v>
      </c>
      <c r="F644" s="119"/>
      <c r="G644" s="120"/>
      <c r="H644" s="121"/>
      <c r="I644" s="122"/>
      <c r="J644" s="123"/>
      <c r="K644" s="121"/>
    </row>
    <row r="645" spans="1:11">
      <c r="A645" s="117">
        <v>4</v>
      </c>
      <c r="B645" s="118"/>
      <c r="C645" s="118" t="s">
        <v>227</v>
      </c>
      <c r="D645" s="118"/>
      <c r="E645" s="117">
        <v>4</v>
      </c>
      <c r="F645" s="119"/>
      <c r="G645" s="120"/>
      <c r="H645" s="121"/>
      <c r="I645" s="125"/>
      <c r="J645" s="123"/>
      <c r="K645" s="121"/>
    </row>
    <row r="646" spans="1:11">
      <c r="A646" s="117">
        <v>5</v>
      </c>
      <c r="B646" s="118"/>
      <c r="C646" s="118" t="s">
        <v>227</v>
      </c>
      <c r="D646" s="118"/>
      <c r="E646" s="117">
        <v>5</v>
      </c>
      <c r="F646" s="119"/>
      <c r="G646" s="123"/>
      <c r="H646" s="121"/>
      <c r="I646" s="125"/>
      <c r="J646" s="123"/>
      <c r="K646" s="121"/>
    </row>
    <row r="647" spans="1:11">
      <c r="A647" s="8">
        <v>6</v>
      </c>
      <c r="C647" s="9" t="s">
        <v>190</v>
      </c>
      <c r="E647" s="8">
        <v>6</v>
      </c>
      <c r="F647" s="10"/>
      <c r="G647" s="104">
        <v>174.53</v>
      </c>
      <c r="H647" s="104">
        <v>16926324.300000001</v>
      </c>
      <c r="I647" s="30"/>
      <c r="J647" s="109">
        <v>174.44067526529665</v>
      </c>
      <c r="K647" s="103">
        <v>16917661.379999999</v>
      </c>
    </row>
    <row r="648" spans="1:11">
      <c r="A648" s="8">
        <v>7</v>
      </c>
      <c r="C648" s="9" t="s">
        <v>191</v>
      </c>
      <c r="E648" s="8">
        <v>7</v>
      </c>
      <c r="F648" s="10"/>
      <c r="G648" s="104"/>
      <c r="H648" s="104">
        <v>5301355.7899999991</v>
      </c>
      <c r="I648" s="85"/>
      <c r="J648" s="104"/>
      <c r="K648" s="103">
        <v>5251654.4700000007</v>
      </c>
    </row>
    <row r="649" spans="1:11">
      <c r="A649" s="8">
        <v>8</v>
      </c>
      <c r="C649" s="9" t="s">
        <v>192</v>
      </c>
      <c r="E649" s="8">
        <v>8</v>
      </c>
      <c r="F649" s="10"/>
      <c r="G649" s="104">
        <f>SUM(G647:G648)</f>
        <v>174.53</v>
      </c>
      <c r="H649" s="104">
        <f>SUM(H647:H648)</f>
        <v>22227680.09</v>
      </c>
      <c r="I649" s="85"/>
      <c r="J649" s="104">
        <f>SUM(J647:J648)</f>
        <v>174.44067526529665</v>
      </c>
      <c r="K649" s="103">
        <f>SUM(K647:K648)</f>
        <v>22169315.850000001</v>
      </c>
    </row>
    <row r="650" spans="1:11">
      <c r="A650" s="8">
        <v>9</v>
      </c>
      <c r="C650" s="9"/>
      <c r="E650" s="8">
        <v>9</v>
      </c>
      <c r="F650" s="10"/>
      <c r="G650" s="114"/>
      <c r="H650" s="103"/>
      <c r="I650" s="29"/>
      <c r="J650" s="104"/>
      <c r="K650" s="103"/>
    </row>
    <row r="651" spans="1:11">
      <c r="A651" s="8">
        <v>10</v>
      </c>
      <c r="C651" s="9"/>
      <c r="E651" s="8">
        <v>10</v>
      </c>
      <c r="F651" s="10"/>
      <c r="G651" s="114"/>
      <c r="H651" s="103"/>
      <c r="I651" s="30"/>
      <c r="J651" s="104"/>
      <c r="K651" s="103"/>
    </row>
    <row r="652" spans="1:11">
      <c r="A652" s="8">
        <v>11</v>
      </c>
      <c r="C652" s="9" t="s">
        <v>174</v>
      </c>
      <c r="E652" s="8">
        <v>11</v>
      </c>
      <c r="G652" s="99">
        <v>33.970000000000006</v>
      </c>
      <c r="H652" s="104">
        <v>1970923.7199999997</v>
      </c>
      <c r="I652" s="29"/>
      <c r="J652" s="109">
        <v>37.939589146808792</v>
      </c>
      <c r="K652" s="100">
        <v>2201237.4499999997</v>
      </c>
    </row>
    <row r="653" spans="1:11">
      <c r="A653" s="8">
        <v>12</v>
      </c>
      <c r="C653" s="9" t="s">
        <v>175</v>
      </c>
      <c r="E653" s="8">
        <v>12</v>
      </c>
      <c r="G653" s="115"/>
      <c r="H653" s="104">
        <v>762431.14999999991</v>
      </c>
      <c r="I653" s="30"/>
      <c r="J653" s="99"/>
      <c r="K653" s="100">
        <v>855516.77</v>
      </c>
    </row>
    <row r="654" spans="1:11">
      <c r="A654" s="8">
        <v>13</v>
      </c>
      <c r="C654" s="9" t="s">
        <v>193</v>
      </c>
      <c r="E654" s="8">
        <v>13</v>
      </c>
      <c r="F654" s="10"/>
      <c r="G654" s="104">
        <f>SUM(G652:G653)</f>
        <v>33.970000000000006</v>
      </c>
      <c r="H654" s="104">
        <f>SUM(H652:H653)</f>
        <v>2733354.8699999996</v>
      </c>
      <c r="I654" s="85"/>
      <c r="J654" s="109">
        <f>SUM(J652:J653)</f>
        <v>37.939589146808792</v>
      </c>
      <c r="K654" s="103">
        <f>SUM(K652:K653)</f>
        <v>3056754.2199999997</v>
      </c>
    </row>
    <row r="655" spans="1:11">
      <c r="A655" s="8">
        <v>14</v>
      </c>
      <c r="E655" s="8">
        <v>14</v>
      </c>
      <c r="F655" s="10"/>
      <c r="G655" s="104"/>
      <c r="H655" s="103"/>
      <c r="I655" s="85"/>
      <c r="J655" s="104"/>
      <c r="K655" s="103"/>
    </row>
    <row r="656" spans="1:11">
      <c r="A656" s="8">
        <v>15</v>
      </c>
      <c r="C656" s="9" t="s">
        <v>177</v>
      </c>
      <c r="E656" s="8">
        <v>15</v>
      </c>
      <c r="F656" s="10"/>
      <c r="G656" s="104">
        <f>G649+G654</f>
        <v>208.5</v>
      </c>
      <c r="H656" s="104">
        <f>H649+H654</f>
        <v>24961034.960000001</v>
      </c>
      <c r="I656" s="85"/>
      <c r="J656" s="104">
        <f>J649+J654</f>
        <v>212.38026441210545</v>
      </c>
      <c r="K656" s="103">
        <f>K649+K654</f>
        <v>25226070.07</v>
      </c>
    </row>
    <row r="657" spans="1:11">
      <c r="A657" s="8">
        <v>16</v>
      </c>
      <c r="E657" s="8">
        <v>16</v>
      </c>
      <c r="F657" s="10"/>
      <c r="G657" s="114"/>
      <c r="H657" s="103"/>
      <c r="I657" s="85"/>
      <c r="J657" s="104"/>
      <c r="K657" s="103"/>
    </row>
    <row r="658" spans="1:11">
      <c r="A658" s="8">
        <v>17</v>
      </c>
      <c r="C658" s="9" t="s">
        <v>178</v>
      </c>
      <c r="E658" s="8">
        <v>17</v>
      </c>
      <c r="F658" s="10"/>
      <c r="G658" s="114"/>
      <c r="H658" s="104">
        <v>226161.37</v>
      </c>
      <c r="I658" s="85"/>
      <c r="J658" s="104"/>
      <c r="K658" s="103">
        <v>185913.59999999998</v>
      </c>
    </row>
    <row r="659" spans="1:11">
      <c r="A659" s="8">
        <v>18</v>
      </c>
      <c r="C659" s="9"/>
      <c r="E659" s="8">
        <v>18</v>
      </c>
      <c r="F659" s="10"/>
      <c r="G659" s="114"/>
      <c r="H659" s="103"/>
      <c r="I659" s="85"/>
      <c r="J659" s="104"/>
      <c r="K659" s="103"/>
    </row>
    <row r="660" spans="1:11">
      <c r="A660" s="8">
        <v>19</v>
      </c>
      <c r="C660" s="9" t="s">
        <v>179</v>
      </c>
      <c r="E660" s="8">
        <v>19</v>
      </c>
      <c r="F660" s="10"/>
      <c r="G660" s="114"/>
      <c r="H660" s="104">
        <v>150252.85999999999</v>
      </c>
      <c r="I660" s="85"/>
      <c r="J660" s="104"/>
      <c r="K660" s="103"/>
    </row>
    <row r="661" spans="1:11">
      <c r="A661" s="8">
        <v>20</v>
      </c>
      <c r="C661" s="9" t="s">
        <v>180</v>
      </c>
      <c r="E661" s="8">
        <v>20</v>
      </c>
      <c r="F661" s="10"/>
      <c r="G661" s="114"/>
      <c r="H661" s="104">
        <v>5201468.2300000014</v>
      </c>
      <c r="I661" s="85"/>
      <c r="J661" s="104"/>
      <c r="K661" s="103">
        <v>5979006.879999998</v>
      </c>
    </row>
    <row r="662" spans="1:11">
      <c r="A662" s="8">
        <v>21</v>
      </c>
      <c r="C662" s="9"/>
      <c r="E662" s="8">
        <v>21</v>
      </c>
      <c r="F662" s="10"/>
      <c r="G662" s="114"/>
      <c r="H662" s="104"/>
      <c r="I662" s="85"/>
      <c r="J662" s="104"/>
      <c r="K662" s="103"/>
    </row>
    <row r="663" spans="1:11">
      <c r="A663" s="8">
        <v>22</v>
      </c>
      <c r="C663" s="9"/>
      <c r="E663" s="8">
        <v>22</v>
      </c>
      <c r="F663" s="10"/>
      <c r="G663" s="114"/>
      <c r="H663" s="104"/>
      <c r="I663" s="85"/>
      <c r="J663" s="104"/>
      <c r="K663" s="103"/>
    </row>
    <row r="664" spans="1:11">
      <c r="A664" s="8">
        <v>23</v>
      </c>
      <c r="C664" s="9" t="s">
        <v>194</v>
      </c>
      <c r="E664" s="8">
        <v>23</v>
      </c>
      <c r="F664" s="10"/>
      <c r="G664" s="114"/>
      <c r="H664" s="104">
        <v>615782.32999999996</v>
      </c>
      <c r="I664" s="85"/>
      <c r="J664" s="104"/>
      <c r="K664" s="103">
        <v>1710</v>
      </c>
    </row>
    <row r="665" spans="1:11">
      <c r="A665" s="8">
        <v>24</v>
      </c>
      <c r="C665" s="9"/>
      <c r="E665" s="8">
        <v>24</v>
      </c>
      <c r="F665" s="10"/>
      <c r="G665" s="114"/>
      <c r="H665" s="103"/>
      <c r="I665" s="85"/>
      <c r="J665" s="104"/>
      <c r="K665" s="103"/>
    </row>
    <row r="666" spans="1:11">
      <c r="E666" s="35"/>
      <c r="F666" s="70" t="s">
        <v>6</v>
      </c>
      <c r="G666" s="21" t="s">
        <v>6</v>
      </c>
      <c r="H666" s="21" t="s">
        <v>6</v>
      </c>
      <c r="I666" s="70" t="s">
        <v>6</v>
      </c>
      <c r="J666" s="21" t="s">
        <v>6</v>
      </c>
      <c r="K666" s="21" t="s">
        <v>6</v>
      </c>
    </row>
    <row r="667" spans="1:11">
      <c r="A667" s="8">
        <v>25</v>
      </c>
      <c r="C667" s="9" t="s">
        <v>204</v>
      </c>
      <c r="E667" s="8">
        <v>25</v>
      </c>
      <c r="G667" s="99">
        <f>SUM(G656:G666)</f>
        <v>208.5</v>
      </c>
      <c r="H667" s="99">
        <f>SUM(H656:H666)</f>
        <v>31154699.75</v>
      </c>
      <c r="I667" s="100"/>
      <c r="J667" s="99">
        <f>SUM(J656:J666)</f>
        <v>212.38026441210545</v>
      </c>
      <c r="K667" s="103">
        <f>SUM(K656:K666)</f>
        <v>31392700.550000001</v>
      </c>
    </row>
    <row r="668" spans="1:11">
      <c r="E668" s="35"/>
      <c r="F668" s="70" t="s">
        <v>6</v>
      </c>
      <c r="G668" s="20" t="s">
        <v>6</v>
      </c>
      <c r="H668" s="21" t="s">
        <v>6</v>
      </c>
      <c r="I668" s="70" t="s">
        <v>6</v>
      </c>
      <c r="J668" s="20" t="s">
        <v>6</v>
      </c>
      <c r="K668" s="21" t="s">
        <v>6</v>
      </c>
    </row>
    <row r="669" spans="1:11">
      <c r="C669" s="137" t="s">
        <v>49</v>
      </c>
    </row>
    <row r="672" spans="1:11" s="36" customFormat="1">
      <c r="A672" s="16" t="str">
        <f>$A$83</f>
        <v xml:space="preserve">Institution No.:  </v>
      </c>
      <c r="E672" s="37"/>
      <c r="G672" s="38"/>
      <c r="H672" s="39"/>
      <c r="J672" s="38"/>
      <c r="K672" s="15" t="s">
        <v>205</v>
      </c>
    </row>
    <row r="673" spans="1:11" s="36" customFormat="1">
      <c r="A673" s="251" t="s">
        <v>206</v>
      </c>
      <c r="B673" s="251"/>
      <c r="C673" s="251"/>
      <c r="D673" s="251"/>
      <c r="E673" s="251"/>
      <c r="F673" s="251"/>
      <c r="G673" s="251"/>
      <c r="H673" s="251"/>
      <c r="I673" s="251"/>
      <c r="J673" s="251"/>
      <c r="K673" s="251"/>
    </row>
    <row r="674" spans="1:11">
      <c r="A674" s="16" t="str">
        <f>$A$42</f>
        <v xml:space="preserve">NAME: </v>
      </c>
      <c r="C674" s="137" t="str">
        <f>$D$20</f>
        <v>University of Colorado</v>
      </c>
      <c r="F674" s="72"/>
      <c r="G674" s="66"/>
      <c r="H674" s="67"/>
      <c r="J674" s="14"/>
      <c r="K674" s="18" t="str">
        <f>$K$3</f>
        <v>Date: October 3, 2016</v>
      </c>
    </row>
    <row r="675" spans="1:11">
      <c r="A675" s="19" t="s">
        <v>6</v>
      </c>
      <c r="B675" s="19" t="s">
        <v>6</v>
      </c>
      <c r="C675" s="19" t="s">
        <v>6</v>
      </c>
      <c r="D675" s="19" t="s">
        <v>6</v>
      </c>
      <c r="E675" s="19" t="s">
        <v>6</v>
      </c>
      <c r="F675" s="19" t="s">
        <v>6</v>
      </c>
      <c r="G675" s="20" t="s">
        <v>6</v>
      </c>
      <c r="H675" s="21" t="s">
        <v>6</v>
      </c>
      <c r="I675" s="19" t="s">
        <v>6</v>
      </c>
      <c r="J675" s="20" t="s">
        <v>6</v>
      </c>
      <c r="K675" s="21" t="s">
        <v>6</v>
      </c>
    </row>
    <row r="676" spans="1:11">
      <c r="A676" s="22" t="s">
        <v>7</v>
      </c>
      <c r="E676" s="22" t="s">
        <v>7</v>
      </c>
      <c r="F676" s="23"/>
      <c r="G676" s="24"/>
      <c r="H676" s="25" t="s">
        <v>232</v>
      </c>
      <c r="I676" s="23"/>
      <c r="J676" s="24"/>
      <c r="K676" s="25" t="s">
        <v>257</v>
      </c>
    </row>
    <row r="677" spans="1:11">
      <c r="A677" s="22" t="s">
        <v>9</v>
      </c>
      <c r="C677" s="26" t="s">
        <v>51</v>
      </c>
      <c r="E677" s="22" t="s">
        <v>9</v>
      </c>
      <c r="F677" s="23"/>
      <c r="G677" s="24" t="s">
        <v>11</v>
      </c>
      <c r="H677" s="25" t="s">
        <v>12</v>
      </c>
      <c r="I677" s="23"/>
      <c r="J677" s="24" t="s">
        <v>11</v>
      </c>
      <c r="K677" s="25" t="s">
        <v>13</v>
      </c>
    </row>
    <row r="678" spans="1:11">
      <c r="A678" s="19" t="s">
        <v>6</v>
      </c>
      <c r="B678" s="19" t="s">
        <v>6</v>
      </c>
      <c r="C678" s="19" t="s">
        <v>6</v>
      </c>
      <c r="D678" s="19" t="s">
        <v>6</v>
      </c>
      <c r="E678" s="19" t="s">
        <v>6</v>
      </c>
      <c r="F678" s="19" t="s">
        <v>6</v>
      </c>
      <c r="G678" s="20"/>
      <c r="H678" s="21"/>
      <c r="I678" s="19"/>
      <c r="J678" s="20"/>
      <c r="K678" s="21"/>
    </row>
    <row r="679" spans="1:11">
      <c r="A679" s="117">
        <v>1</v>
      </c>
      <c r="B679" s="118"/>
      <c r="C679" s="118" t="s">
        <v>227</v>
      </c>
      <c r="D679" s="118"/>
      <c r="E679" s="117">
        <v>1</v>
      </c>
      <c r="F679" s="119"/>
      <c r="G679" s="120"/>
      <c r="H679" s="121"/>
      <c r="I679" s="122"/>
      <c r="J679" s="123"/>
      <c r="K679" s="124"/>
    </row>
    <row r="680" spans="1:11">
      <c r="A680" s="117">
        <v>2</v>
      </c>
      <c r="B680" s="118"/>
      <c r="C680" s="118" t="s">
        <v>227</v>
      </c>
      <c r="D680" s="118"/>
      <c r="E680" s="117">
        <v>2</v>
      </c>
      <c r="F680" s="119"/>
      <c r="G680" s="120"/>
      <c r="H680" s="121"/>
      <c r="I680" s="122"/>
      <c r="J680" s="123"/>
      <c r="K680" s="121"/>
    </row>
    <row r="681" spans="1:11">
      <c r="A681" s="117">
        <v>3</v>
      </c>
      <c r="B681" s="118"/>
      <c r="C681" s="118" t="s">
        <v>227</v>
      </c>
      <c r="D681" s="118"/>
      <c r="E681" s="117">
        <v>3</v>
      </c>
      <c r="F681" s="119"/>
      <c r="G681" s="120"/>
      <c r="H681" s="121"/>
      <c r="I681" s="122"/>
      <c r="J681" s="123"/>
      <c r="K681" s="121"/>
    </row>
    <row r="682" spans="1:11">
      <c r="A682" s="117">
        <v>4</v>
      </c>
      <c r="B682" s="118"/>
      <c r="C682" s="118" t="s">
        <v>227</v>
      </c>
      <c r="D682" s="118"/>
      <c r="E682" s="117">
        <v>4</v>
      </c>
      <c r="F682" s="119"/>
      <c r="G682" s="120"/>
      <c r="H682" s="121"/>
      <c r="I682" s="125"/>
      <c r="J682" s="123"/>
      <c r="K682" s="121"/>
    </row>
    <row r="683" spans="1:11">
      <c r="A683" s="117">
        <v>5</v>
      </c>
      <c r="B683" s="118"/>
      <c r="C683" s="118" t="s">
        <v>227</v>
      </c>
      <c r="D683" s="118"/>
      <c r="E683" s="117">
        <v>5</v>
      </c>
      <c r="F683" s="119"/>
      <c r="G683" s="120"/>
      <c r="H683" s="121"/>
      <c r="I683" s="125"/>
      <c r="J683" s="123"/>
      <c r="K683" s="121"/>
    </row>
    <row r="684" spans="1:11">
      <c r="A684" s="8">
        <v>6</v>
      </c>
      <c r="C684" s="9" t="s">
        <v>190</v>
      </c>
      <c r="E684" s="8">
        <v>6</v>
      </c>
      <c r="F684" s="10"/>
      <c r="G684" s="104">
        <v>21.149999999999995</v>
      </c>
      <c r="H684" s="99">
        <v>3380614.1400000011</v>
      </c>
      <c r="I684" s="30"/>
      <c r="J684" s="109">
        <v>23.592709927551791</v>
      </c>
      <c r="K684" s="103">
        <v>3771056.6799999997</v>
      </c>
    </row>
    <row r="685" spans="1:11">
      <c r="A685" s="8">
        <v>7</v>
      </c>
      <c r="C685" s="9" t="s">
        <v>191</v>
      </c>
      <c r="E685" s="8">
        <v>7</v>
      </c>
      <c r="F685" s="10"/>
      <c r="G685" s="114"/>
      <c r="H685" s="99">
        <v>1230251.1499999999</v>
      </c>
      <c r="I685" s="85"/>
      <c r="J685" s="104"/>
      <c r="K685" s="103">
        <v>1375917.0999999999</v>
      </c>
    </row>
    <row r="686" spans="1:11">
      <c r="A686" s="8">
        <v>8</v>
      </c>
      <c r="C686" s="9" t="s">
        <v>192</v>
      </c>
      <c r="E686" s="8">
        <v>8</v>
      </c>
      <c r="F686" s="10"/>
      <c r="G686" s="104">
        <f>SUM(G684:G685)</f>
        <v>21.149999999999995</v>
      </c>
      <c r="H686" s="104">
        <f>SUM(H684:H685)</f>
        <v>4610865.290000001</v>
      </c>
      <c r="I686" s="85"/>
      <c r="J686" s="104">
        <f>SUM(J684:J685)</f>
        <v>23.592709927551791</v>
      </c>
      <c r="K686" s="103">
        <f>SUM(K684:K685)</f>
        <v>5146973.7799999993</v>
      </c>
    </row>
    <row r="687" spans="1:11">
      <c r="A687" s="8">
        <v>9</v>
      </c>
      <c r="C687" s="9"/>
      <c r="E687" s="8">
        <v>9</v>
      </c>
      <c r="F687" s="10"/>
      <c r="G687" s="114"/>
      <c r="H687" s="103"/>
      <c r="I687" s="29"/>
      <c r="J687" s="104"/>
      <c r="K687" s="103"/>
    </row>
    <row r="688" spans="1:11">
      <c r="A688" s="8">
        <v>10</v>
      </c>
      <c r="C688" s="9"/>
      <c r="E688" s="8">
        <v>10</v>
      </c>
      <c r="F688" s="10"/>
      <c r="G688" s="114"/>
      <c r="H688" s="103"/>
      <c r="I688" s="30"/>
      <c r="J688" s="104"/>
      <c r="K688" s="103"/>
    </row>
    <row r="689" spans="1:12">
      <c r="A689" s="8">
        <v>11</v>
      </c>
      <c r="C689" s="9" t="s">
        <v>174</v>
      </c>
      <c r="E689" s="8">
        <v>11</v>
      </c>
      <c r="G689" s="99">
        <v>126.29999999999998</v>
      </c>
      <c r="H689" s="99">
        <v>6626738.1600000001</v>
      </c>
      <c r="I689" s="29"/>
      <c r="J689" s="109">
        <v>131.80962666329341</v>
      </c>
      <c r="K689" s="100">
        <v>6915818.5500000007</v>
      </c>
    </row>
    <row r="690" spans="1:12">
      <c r="A690" s="8">
        <v>12</v>
      </c>
      <c r="C690" s="9" t="s">
        <v>175</v>
      </c>
      <c r="E690" s="8">
        <v>12</v>
      </c>
      <c r="G690" s="115"/>
      <c r="H690" s="99">
        <v>2594388</v>
      </c>
      <c r="I690" s="30"/>
      <c r="J690" s="99"/>
      <c r="K690" s="100">
        <v>2446380.2599999998</v>
      </c>
    </row>
    <row r="691" spans="1:12">
      <c r="A691" s="8">
        <v>13</v>
      </c>
      <c r="C691" s="9" t="s">
        <v>193</v>
      </c>
      <c r="E691" s="8">
        <v>13</v>
      </c>
      <c r="F691" s="10"/>
      <c r="G691" s="104">
        <f>SUM(G689:G690)</f>
        <v>126.29999999999998</v>
      </c>
      <c r="H691" s="104">
        <f>SUM(H689:H690)</f>
        <v>9221126.1600000001</v>
      </c>
      <c r="I691" s="85"/>
      <c r="J691" s="104">
        <f>SUM(J689:J690)</f>
        <v>131.80962666329341</v>
      </c>
      <c r="K691" s="103">
        <f>SUM(K689:K690)</f>
        <v>9362198.8100000005</v>
      </c>
    </row>
    <row r="692" spans="1:12">
      <c r="A692" s="8">
        <v>14</v>
      </c>
      <c r="E692" s="8">
        <v>14</v>
      </c>
      <c r="F692" s="10"/>
      <c r="G692" s="114"/>
      <c r="H692" s="103"/>
      <c r="I692" s="85"/>
      <c r="J692" s="104"/>
      <c r="K692" s="103"/>
    </row>
    <row r="693" spans="1:12">
      <c r="A693" s="8">
        <v>15</v>
      </c>
      <c r="C693" s="9" t="s">
        <v>177</v>
      </c>
      <c r="E693" s="8">
        <v>15</v>
      </c>
      <c r="F693" s="10"/>
      <c r="G693" s="104">
        <f>G686+G691</f>
        <v>147.44999999999999</v>
      </c>
      <c r="H693" s="99">
        <f>H686+H691</f>
        <v>13831991.450000001</v>
      </c>
      <c r="I693" s="85"/>
      <c r="J693" s="104">
        <f>J686+J691</f>
        <v>155.40233659084521</v>
      </c>
      <c r="K693" s="103">
        <f>K686+K691</f>
        <v>14509172.59</v>
      </c>
    </row>
    <row r="694" spans="1:12">
      <c r="A694" s="8">
        <v>16</v>
      </c>
      <c r="E694" s="8">
        <v>16</v>
      </c>
      <c r="F694" s="10"/>
      <c r="G694" s="114"/>
      <c r="H694" s="103"/>
      <c r="I694" s="85"/>
      <c r="J694" s="104"/>
      <c r="K694" s="103"/>
    </row>
    <row r="695" spans="1:12">
      <c r="A695" s="8">
        <v>17</v>
      </c>
      <c r="C695" s="9" t="s">
        <v>178</v>
      </c>
      <c r="E695" s="8">
        <v>17</v>
      </c>
      <c r="F695" s="10"/>
      <c r="G695" s="114"/>
      <c r="H695" s="99">
        <v>119493.07</v>
      </c>
      <c r="I695" s="85"/>
      <c r="J695" s="104"/>
      <c r="K695" s="103"/>
    </row>
    <row r="696" spans="1:12">
      <c r="A696" s="8">
        <v>18</v>
      </c>
      <c r="C696" s="9"/>
      <c r="E696" s="8">
        <v>18</v>
      </c>
      <c r="F696" s="10"/>
      <c r="G696" s="114"/>
      <c r="H696" s="103"/>
      <c r="I696" s="85"/>
      <c r="J696" s="104"/>
      <c r="K696" s="103">
        <v>25767.47</v>
      </c>
    </row>
    <row r="697" spans="1:12">
      <c r="A697" s="8">
        <v>19</v>
      </c>
      <c r="C697" s="9" t="s">
        <v>179</v>
      </c>
      <c r="E697" s="8">
        <v>19</v>
      </c>
      <c r="F697" s="10"/>
      <c r="G697" s="114"/>
      <c r="H697" s="103">
        <v>84294.56</v>
      </c>
      <c r="I697" s="85"/>
      <c r="J697" s="104"/>
      <c r="K697" s="103">
        <v>19377</v>
      </c>
    </row>
    <row r="698" spans="1:12">
      <c r="A698" s="8">
        <v>20</v>
      </c>
      <c r="C698" s="9" t="s">
        <v>180</v>
      </c>
      <c r="E698" s="8">
        <v>20</v>
      </c>
      <c r="F698" s="10"/>
      <c r="G698" s="114"/>
      <c r="H698" s="99">
        <v>3530671.63</v>
      </c>
      <c r="I698" s="85"/>
      <c r="J698" s="104"/>
      <c r="K698" s="103">
        <v>3037787.96</v>
      </c>
      <c r="L698" s="203"/>
    </row>
    <row r="699" spans="1:12">
      <c r="A699" s="8">
        <v>21</v>
      </c>
      <c r="C699" s="9" t="s">
        <v>225</v>
      </c>
      <c r="E699" s="8">
        <v>21</v>
      </c>
      <c r="F699" s="10"/>
      <c r="G699" s="114"/>
      <c r="H699" s="99">
        <v>1815133.0399999998</v>
      </c>
      <c r="I699" s="85"/>
      <c r="J699" s="104"/>
      <c r="K699" s="103">
        <v>2509147.3000000007</v>
      </c>
    </row>
    <row r="700" spans="1:12">
      <c r="A700" s="8">
        <v>22</v>
      </c>
      <c r="C700" s="9"/>
      <c r="E700" s="8">
        <v>22</v>
      </c>
      <c r="F700" s="10"/>
      <c r="G700" s="114"/>
      <c r="H700" s="99"/>
      <c r="I700" s="85"/>
      <c r="J700" s="104"/>
      <c r="K700" s="103"/>
    </row>
    <row r="701" spans="1:12">
      <c r="A701" s="8">
        <v>23</v>
      </c>
      <c r="C701" s="9" t="s">
        <v>194</v>
      </c>
      <c r="E701" s="8">
        <v>23</v>
      </c>
      <c r="F701" s="10"/>
      <c r="G701" s="114"/>
      <c r="H701" s="99">
        <v>708356.86</v>
      </c>
      <c r="I701" s="85"/>
      <c r="J701" s="104"/>
      <c r="K701" s="103"/>
    </row>
    <row r="702" spans="1:12">
      <c r="A702" s="8">
        <v>24</v>
      </c>
      <c r="C702" s="9"/>
      <c r="E702" s="8">
        <v>24</v>
      </c>
      <c r="F702" s="10"/>
      <c r="G702" s="114"/>
      <c r="H702" s="103"/>
      <c r="I702" s="85"/>
      <c r="J702" s="104"/>
      <c r="K702" s="103"/>
    </row>
    <row r="703" spans="1:12">
      <c r="E703" s="35"/>
      <c r="F703" s="70" t="s">
        <v>6</v>
      </c>
      <c r="G703" s="21" t="s">
        <v>6</v>
      </c>
      <c r="H703" s="21" t="s">
        <v>6</v>
      </c>
      <c r="I703" s="70" t="s">
        <v>6</v>
      </c>
      <c r="J703" s="21" t="s">
        <v>6</v>
      </c>
      <c r="K703" s="21" t="s">
        <v>6</v>
      </c>
    </row>
    <row r="704" spans="1:12">
      <c r="A704" s="8">
        <v>25</v>
      </c>
      <c r="C704" s="9" t="s">
        <v>207</v>
      </c>
      <c r="E704" s="8">
        <v>25</v>
      </c>
      <c r="G704" s="99">
        <f>SUM(G693:G703)</f>
        <v>147.44999999999999</v>
      </c>
      <c r="H704" s="99">
        <f>SUM(H693:H703)</f>
        <v>20089940.609999999</v>
      </c>
      <c r="I704" s="100"/>
      <c r="J704" s="99">
        <f>SUM(J693:J703)</f>
        <v>155.40233659084521</v>
      </c>
      <c r="K704" s="99">
        <f>ROUND(SUM(K693:K703),0)</f>
        <v>20101252</v>
      </c>
    </row>
    <row r="705" spans="1:11">
      <c r="E705" s="35"/>
      <c r="F705" s="70" t="s">
        <v>6</v>
      </c>
      <c r="G705" s="20" t="s">
        <v>6</v>
      </c>
      <c r="H705" s="21" t="s">
        <v>6</v>
      </c>
      <c r="I705" s="70" t="s">
        <v>6</v>
      </c>
      <c r="J705" s="20" t="s">
        <v>6</v>
      </c>
      <c r="K705" s="21" t="s">
        <v>6</v>
      </c>
    </row>
    <row r="706" spans="1:11">
      <c r="C706" s="137" t="s">
        <v>49</v>
      </c>
      <c r="E706" s="35"/>
      <c r="F706" s="70"/>
      <c r="G706" s="20"/>
      <c r="H706" s="21"/>
      <c r="I706" s="70"/>
      <c r="J706" s="20"/>
      <c r="K706" s="21"/>
    </row>
    <row r="708" spans="1:11">
      <c r="A708" s="9"/>
    </row>
    <row r="709" spans="1:11" s="36" customFormat="1">
      <c r="A709" s="16" t="str">
        <f>$A$83</f>
        <v xml:space="preserve">Institution No.:  </v>
      </c>
      <c r="E709" s="37"/>
      <c r="G709" s="38"/>
      <c r="H709" s="39"/>
      <c r="J709" s="38"/>
      <c r="K709" s="15" t="s">
        <v>208</v>
      </c>
    </row>
    <row r="710" spans="1:11" s="36" customFormat="1">
      <c r="A710" s="251" t="s">
        <v>209</v>
      </c>
      <c r="B710" s="251"/>
      <c r="C710" s="251"/>
      <c r="D710" s="251"/>
      <c r="E710" s="251"/>
      <c r="F710" s="251"/>
      <c r="G710" s="251"/>
      <c r="H710" s="251"/>
      <c r="I710" s="251"/>
      <c r="J710" s="251"/>
      <c r="K710" s="251"/>
    </row>
    <row r="711" spans="1:11">
      <c r="A711" s="16" t="str">
        <f>$A$42</f>
        <v xml:space="preserve">NAME: </v>
      </c>
      <c r="C711" s="137" t="str">
        <f>$D$20</f>
        <v>University of Colorado</v>
      </c>
      <c r="F711" s="72"/>
      <c r="G711" s="66"/>
      <c r="H711" s="67"/>
      <c r="J711" s="14"/>
      <c r="K711" s="18" t="str">
        <f>$K$3</f>
        <v>Date: October 3, 2016</v>
      </c>
    </row>
    <row r="712" spans="1:11">
      <c r="A712" s="19" t="s">
        <v>6</v>
      </c>
      <c r="B712" s="19" t="s">
        <v>6</v>
      </c>
      <c r="C712" s="19" t="s">
        <v>6</v>
      </c>
      <c r="D712" s="19" t="s">
        <v>6</v>
      </c>
      <c r="E712" s="19" t="s">
        <v>6</v>
      </c>
      <c r="F712" s="19" t="s">
        <v>6</v>
      </c>
      <c r="G712" s="20" t="s">
        <v>6</v>
      </c>
      <c r="H712" s="21" t="s">
        <v>6</v>
      </c>
      <c r="I712" s="19" t="s">
        <v>6</v>
      </c>
      <c r="J712" s="20" t="s">
        <v>6</v>
      </c>
      <c r="K712" s="21" t="s">
        <v>6</v>
      </c>
    </row>
    <row r="713" spans="1:11">
      <c r="A713" s="22" t="s">
        <v>7</v>
      </c>
      <c r="E713" s="22" t="s">
        <v>7</v>
      </c>
      <c r="F713" s="23"/>
      <c r="G713" s="24"/>
      <c r="H713" s="25" t="s">
        <v>232</v>
      </c>
      <c r="I713" s="23"/>
      <c r="J713" s="24"/>
      <c r="K713" s="25" t="s">
        <v>257</v>
      </c>
    </row>
    <row r="714" spans="1:11">
      <c r="A714" s="22" t="s">
        <v>9</v>
      </c>
      <c r="C714" s="26" t="s">
        <v>51</v>
      </c>
      <c r="E714" s="22" t="s">
        <v>9</v>
      </c>
      <c r="G714" s="14"/>
      <c r="H714" s="25" t="s">
        <v>12</v>
      </c>
      <c r="J714" s="14"/>
      <c r="K714" s="25" t="s">
        <v>13</v>
      </c>
    </row>
    <row r="715" spans="1:11">
      <c r="A715" s="19" t="s">
        <v>6</v>
      </c>
      <c r="B715" s="19" t="s">
        <v>6</v>
      </c>
      <c r="C715" s="19" t="s">
        <v>6</v>
      </c>
      <c r="D715" s="19" t="s">
        <v>6</v>
      </c>
      <c r="E715" s="19" t="s">
        <v>6</v>
      </c>
      <c r="F715" s="19" t="s">
        <v>6</v>
      </c>
      <c r="G715" s="20" t="s">
        <v>6</v>
      </c>
      <c r="H715" s="21" t="s">
        <v>6</v>
      </c>
      <c r="I715" s="19" t="s">
        <v>6</v>
      </c>
      <c r="J715" s="20" t="s">
        <v>6</v>
      </c>
      <c r="K715" s="21" t="s">
        <v>6</v>
      </c>
    </row>
    <row r="716" spans="1:11">
      <c r="A716" s="8">
        <v>1</v>
      </c>
      <c r="C716" s="9" t="s">
        <v>210</v>
      </c>
      <c r="E716" s="8">
        <v>1</v>
      </c>
      <c r="F716" s="10"/>
      <c r="G716" s="110"/>
      <c r="H716" s="99">
        <v>1879042.87</v>
      </c>
      <c r="I716" s="110"/>
      <c r="J716" s="110"/>
      <c r="K716" s="110">
        <v>1898838</v>
      </c>
    </row>
    <row r="717" spans="1:11">
      <c r="A717" s="8">
        <f t="shared" ref="A717:A734" si="3">(A716+1)</f>
        <v>2</v>
      </c>
      <c r="C717" s="10"/>
      <c r="E717" s="8">
        <f t="shared" ref="E717:E734" si="4">(E716+1)</f>
        <v>2</v>
      </c>
      <c r="F717" s="10"/>
      <c r="G717" s="11"/>
      <c r="H717" s="12"/>
      <c r="I717" s="10"/>
      <c r="J717" s="11"/>
      <c r="K717" s="12"/>
    </row>
    <row r="718" spans="1:11">
      <c r="A718" s="8">
        <f t="shared" si="3"/>
        <v>3</v>
      </c>
      <c r="C718" s="10"/>
      <c r="E718" s="8">
        <f t="shared" si="4"/>
        <v>3</v>
      </c>
      <c r="F718" s="10"/>
      <c r="G718" s="11"/>
      <c r="H718" s="12"/>
      <c r="I718" s="10"/>
      <c r="J718" s="11"/>
      <c r="K718" s="12"/>
    </row>
    <row r="719" spans="1:11">
      <c r="A719" s="8">
        <f t="shared" si="3"/>
        <v>4</v>
      </c>
      <c r="C719" s="10"/>
      <c r="E719" s="8">
        <f t="shared" si="4"/>
        <v>4</v>
      </c>
      <c r="F719" s="10"/>
      <c r="G719" s="11"/>
      <c r="H719" s="12"/>
      <c r="I719" s="10"/>
      <c r="J719" s="11"/>
      <c r="K719" s="12"/>
    </row>
    <row r="720" spans="1:11">
      <c r="A720" s="8">
        <f t="shared" si="3"/>
        <v>5</v>
      </c>
      <c r="C720" s="10"/>
      <c r="E720" s="8">
        <f t="shared" si="4"/>
        <v>5</v>
      </c>
      <c r="F720" s="10"/>
      <c r="G720" s="11"/>
      <c r="H720" s="12"/>
      <c r="I720" s="10"/>
      <c r="J720" s="11"/>
      <c r="K720" s="12"/>
    </row>
    <row r="721" spans="1:11">
      <c r="A721" s="8">
        <f t="shared" si="3"/>
        <v>6</v>
      </c>
      <c r="C721" s="10"/>
      <c r="E721" s="8">
        <f t="shared" si="4"/>
        <v>6</v>
      </c>
      <c r="F721" s="10"/>
      <c r="G721" s="11"/>
      <c r="H721" s="12"/>
      <c r="I721" s="10"/>
      <c r="J721" s="11"/>
      <c r="K721" s="12"/>
    </row>
    <row r="722" spans="1:11">
      <c r="A722" s="8">
        <f t="shared" si="3"/>
        <v>7</v>
      </c>
      <c r="C722" s="10"/>
      <c r="E722" s="8">
        <f t="shared" si="4"/>
        <v>7</v>
      </c>
      <c r="F722" s="10"/>
      <c r="G722" s="11"/>
      <c r="H722" s="12"/>
      <c r="I722" s="10"/>
      <c r="J722" s="11"/>
      <c r="K722" s="12"/>
    </row>
    <row r="723" spans="1:11">
      <c r="A723" s="8">
        <f t="shared" si="3"/>
        <v>8</v>
      </c>
      <c r="C723" s="10"/>
      <c r="E723" s="8">
        <f t="shared" si="4"/>
        <v>8</v>
      </c>
      <c r="F723" s="10"/>
      <c r="G723" s="11"/>
      <c r="H723" s="12"/>
      <c r="I723" s="10"/>
      <c r="J723" s="11"/>
      <c r="K723" s="12"/>
    </row>
    <row r="724" spans="1:11">
      <c r="A724" s="8">
        <f t="shared" si="3"/>
        <v>9</v>
      </c>
      <c r="C724" s="10"/>
      <c r="E724" s="8">
        <f t="shared" si="4"/>
        <v>9</v>
      </c>
      <c r="F724" s="10"/>
      <c r="G724" s="11"/>
      <c r="H724" s="12"/>
      <c r="I724" s="10"/>
      <c r="J724" s="11"/>
      <c r="K724" s="12"/>
    </row>
    <row r="725" spans="1:11">
      <c r="A725" s="8">
        <f t="shared" si="3"/>
        <v>10</v>
      </c>
      <c r="C725" s="10"/>
      <c r="E725" s="8">
        <f t="shared" si="4"/>
        <v>10</v>
      </c>
      <c r="F725" s="10"/>
      <c r="G725" s="11"/>
      <c r="H725" s="12"/>
      <c r="I725" s="10"/>
      <c r="J725" s="11"/>
      <c r="K725" s="12"/>
    </row>
    <row r="726" spans="1:11">
      <c r="A726" s="8">
        <f t="shared" si="3"/>
        <v>11</v>
      </c>
      <c r="C726" s="10"/>
      <c r="E726" s="8">
        <f t="shared" si="4"/>
        <v>11</v>
      </c>
      <c r="G726" s="11"/>
      <c r="H726" s="12"/>
      <c r="I726" s="10"/>
      <c r="J726" s="11"/>
      <c r="K726" s="12"/>
    </row>
    <row r="727" spans="1:11">
      <c r="A727" s="8">
        <f t="shared" si="3"/>
        <v>12</v>
      </c>
      <c r="C727" s="10"/>
      <c r="E727" s="8">
        <f t="shared" si="4"/>
        <v>12</v>
      </c>
      <c r="G727" s="11"/>
      <c r="H727" s="12"/>
      <c r="I727" s="10"/>
      <c r="J727" s="11"/>
      <c r="K727" s="12"/>
    </row>
    <row r="728" spans="1:11">
      <c r="A728" s="8">
        <f t="shared" si="3"/>
        <v>13</v>
      </c>
      <c r="C728" s="10"/>
      <c r="E728" s="8">
        <f t="shared" si="4"/>
        <v>13</v>
      </c>
      <c r="F728" s="10"/>
      <c r="G728" s="11"/>
      <c r="H728" s="12"/>
      <c r="I728" s="10"/>
      <c r="J728" s="11"/>
      <c r="K728" s="12"/>
    </row>
    <row r="729" spans="1:11">
      <c r="A729" s="8">
        <f t="shared" si="3"/>
        <v>14</v>
      </c>
      <c r="C729" s="10"/>
      <c r="E729" s="8">
        <f t="shared" si="4"/>
        <v>14</v>
      </c>
      <c r="F729" s="10"/>
      <c r="G729" s="11"/>
      <c r="H729" s="12"/>
      <c r="I729" s="10"/>
      <c r="J729" s="11"/>
      <c r="K729" s="12"/>
    </row>
    <row r="730" spans="1:11">
      <c r="A730" s="8">
        <f t="shared" si="3"/>
        <v>15</v>
      </c>
      <c r="C730" s="10"/>
      <c r="E730" s="8">
        <f t="shared" si="4"/>
        <v>15</v>
      </c>
      <c r="F730" s="10"/>
      <c r="G730" s="11"/>
      <c r="H730" s="12"/>
      <c r="I730" s="10"/>
      <c r="J730" s="11"/>
      <c r="K730" s="12"/>
    </row>
    <row r="731" spans="1:11">
      <c r="A731" s="8">
        <f t="shared" si="3"/>
        <v>16</v>
      </c>
      <c r="C731" s="10"/>
      <c r="E731" s="8">
        <f t="shared" si="4"/>
        <v>16</v>
      </c>
      <c r="F731" s="10"/>
      <c r="G731" s="11"/>
      <c r="H731" s="12"/>
      <c r="I731" s="10"/>
      <c r="J731" s="11"/>
      <c r="K731" s="12"/>
    </row>
    <row r="732" spans="1:11">
      <c r="A732" s="8">
        <f t="shared" si="3"/>
        <v>17</v>
      </c>
      <c r="C732" s="10"/>
      <c r="E732" s="8">
        <f t="shared" si="4"/>
        <v>17</v>
      </c>
      <c r="F732" s="10"/>
      <c r="G732" s="11"/>
      <c r="H732" s="12"/>
      <c r="I732" s="10"/>
      <c r="J732" s="11"/>
      <c r="K732" s="12"/>
    </row>
    <row r="733" spans="1:11">
      <c r="A733" s="8">
        <f t="shared" si="3"/>
        <v>18</v>
      </c>
      <c r="C733" s="10"/>
      <c r="E733" s="8">
        <f t="shared" si="4"/>
        <v>18</v>
      </c>
      <c r="F733" s="10"/>
      <c r="G733" s="11"/>
      <c r="H733" s="12"/>
      <c r="I733" s="10"/>
      <c r="J733" s="11"/>
      <c r="K733" s="12"/>
    </row>
    <row r="734" spans="1:11">
      <c r="A734" s="8">
        <f t="shared" si="3"/>
        <v>19</v>
      </c>
      <c r="C734" s="10"/>
      <c r="E734" s="8">
        <f t="shared" si="4"/>
        <v>19</v>
      </c>
      <c r="F734" s="10"/>
      <c r="G734" s="11"/>
      <c r="H734" s="12"/>
      <c r="I734" s="10"/>
      <c r="J734" s="11"/>
      <c r="K734" s="12"/>
    </row>
    <row r="735" spans="1:11">
      <c r="A735" s="8">
        <v>20</v>
      </c>
      <c r="E735" s="8">
        <v>20</v>
      </c>
      <c r="F735" s="70"/>
      <c r="G735" s="20"/>
      <c r="H735" s="21"/>
      <c r="I735" s="70"/>
      <c r="J735" s="20"/>
      <c r="K735" s="21"/>
    </row>
    <row r="736" spans="1:11">
      <c r="A736" s="8">
        <v>21</v>
      </c>
      <c r="E736" s="8">
        <v>21</v>
      </c>
      <c r="F736" s="70"/>
      <c r="G736" s="20"/>
      <c r="H736" s="40"/>
      <c r="I736" s="70"/>
      <c r="J736" s="20"/>
      <c r="K736" s="40"/>
    </row>
    <row r="737" spans="1:11">
      <c r="A737" s="8">
        <v>22</v>
      </c>
      <c r="E737" s="8">
        <v>22</v>
      </c>
      <c r="G737" s="14"/>
      <c r="H737" s="40"/>
      <c r="J737" s="14"/>
      <c r="K737" s="40"/>
    </row>
    <row r="738" spans="1:11">
      <c r="A738" s="8">
        <v>23</v>
      </c>
      <c r="D738" s="87"/>
      <c r="E738" s="8">
        <v>23</v>
      </c>
      <c r="H738" s="40"/>
      <c r="K738" s="40"/>
    </row>
    <row r="739" spans="1:11">
      <c r="A739" s="8">
        <v>24</v>
      </c>
      <c r="D739" s="87"/>
      <c r="E739" s="8">
        <v>24</v>
      </c>
      <c r="H739" s="40"/>
      <c r="K739" s="40"/>
    </row>
    <row r="740" spans="1:11">
      <c r="F740" s="70" t="s">
        <v>6</v>
      </c>
      <c r="G740" s="20" t="s">
        <v>6</v>
      </c>
      <c r="H740" s="21"/>
      <c r="I740" s="70"/>
      <c r="J740" s="20"/>
      <c r="K740" s="21"/>
    </row>
    <row r="741" spans="1:11">
      <c r="A741" s="8">
        <v>25</v>
      </c>
      <c r="C741" s="9" t="s">
        <v>211</v>
      </c>
      <c r="E741" s="8">
        <v>25</v>
      </c>
      <c r="G741" s="107"/>
      <c r="H741" s="108">
        <f>SUM(H716:H739)</f>
        <v>1879042.87</v>
      </c>
      <c r="I741" s="108"/>
      <c r="J741" s="107"/>
      <c r="K741" s="108">
        <f>SUM(K716:K739)</f>
        <v>1898838</v>
      </c>
    </row>
    <row r="742" spans="1:11">
      <c r="D742" s="87"/>
      <c r="F742" s="70" t="s">
        <v>6</v>
      </c>
      <c r="G742" s="20" t="s">
        <v>6</v>
      </c>
      <c r="H742" s="21"/>
      <c r="I742" s="70"/>
      <c r="J742" s="20"/>
      <c r="K742" s="21"/>
    </row>
    <row r="743" spans="1:11">
      <c r="F743" s="70"/>
      <c r="G743" s="20"/>
      <c r="H743" s="21"/>
      <c r="I743" s="70"/>
      <c r="J743" s="20"/>
      <c r="K743" s="21"/>
    </row>
    <row r="744" spans="1:11" ht="24.75" customHeight="1">
      <c r="C744" s="243" t="s">
        <v>300</v>
      </c>
      <c r="D744" s="243"/>
      <c r="E744" s="243"/>
      <c r="F744" s="243"/>
      <c r="G744" s="243"/>
      <c r="H744" s="243"/>
      <c r="I744" s="243"/>
      <c r="J744" s="243"/>
      <c r="K744" s="56"/>
    </row>
    <row r="745" spans="1:11" s="82" customFormat="1">
      <c r="A745" s="137"/>
      <c r="B745" s="137"/>
      <c r="C745" s="137"/>
      <c r="D745" s="137"/>
      <c r="E745" s="137"/>
      <c r="F745" s="137"/>
      <c r="G745" s="14"/>
      <c r="H745" s="40"/>
      <c r="I745" s="137"/>
      <c r="J745" s="14"/>
      <c r="K745" s="40"/>
    </row>
    <row r="746" spans="1:11">
      <c r="A746" s="9"/>
    </row>
    <row r="747" spans="1:11">
      <c r="A747" s="16" t="str">
        <f>$A$83</f>
        <v xml:space="preserve">Institution No.:  </v>
      </c>
      <c r="B747" s="36"/>
      <c r="C747" s="36"/>
      <c r="D747" s="36"/>
      <c r="E747" s="37"/>
      <c r="F747" s="36"/>
      <c r="G747" s="38"/>
      <c r="H747" s="39"/>
      <c r="I747" s="36"/>
      <c r="J747" s="38"/>
      <c r="K747" s="15" t="s">
        <v>212</v>
      </c>
    </row>
    <row r="748" spans="1:11" s="36" customFormat="1">
      <c r="A748" s="251" t="s">
        <v>213</v>
      </c>
      <c r="B748" s="251"/>
      <c r="C748" s="251"/>
      <c r="D748" s="251"/>
      <c r="E748" s="251"/>
      <c r="F748" s="251"/>
      <c r="G748" s="251"/>
      <c r="H748" s="251"/>
      <c r="I748" s="251"/>
      <c r="J748" s="251"/>
      <c r="K748" s="251"/>
    </row>
    <row r="749" spans="1:11" s="36" customFormat="1">
      <c r="A749" s="16" t="str">
        <f>$A$42</f>
        <v xml:space="preserve">NAME: </v>
      </c>
      <c r="B749" s="137"/>
      <c r="C749" s="137" t="str">
        <f>$D$20</f>
        <v>University of Colorado</v>
      </c>
      <c r="D749" s="137"/>
      <c r="E749" s="137"/>
      <c r="F749" s="137"/>
      <c r="G749" s="80"/>
      <c r="H749" s="40"/>
      <c r="I749" s="137"/>
      <c r="J749" s="14"/>
      <c r="K749" s="18" t="str">
        <f>$K$3</f>
        <v>Date: October 3, 2016</v>
      </c>
    </row>
    <row r="750" spans="1:11">
      <c r="A750" s="19" t="s">
        <v>6</v>
      </c>
      <c r="B750" s="19" t="s">
        <v>6</v>
      </c>
      <c r="C750" s="19" t="s">
        <v>6</v>
      </c>
      <c r="D750" s="19" t="s">
        <v>6</v>
      </c>
      <c r="E750" s="19" t="s">
        <v>6</v>
      </c>
      <c r="F750" s="19" t="s">
        <v>6</v>
      </c>
      <c r="G750" s="20" t="s">
        <v>6</v>
      </c>
      <c r="H750" s="21" t="s">
        <v>6</v>
      </c>
      <c r="I750" s="19" t="s">
        <v>6</v>
      </c>
      <c r="J750" s="20" t="s">
        <v>6</v>
      </c>
      <c r="K750" s="21" t="s">
        <v>6</v>
      </c>
    </row>
    <row r="751" spans="1:11">
      <c r="A751" s="22" t="s">
        <v>7</v>
      </c>
      <c r="E751" s="22" t="s">
        <v>7</v>
      </c>
      <c r="F751" s="23"/>
      <c r="G751" s="24"/>
      <c r="H751" s="25" t="s">
        <v>232</v>
      </c>
      <c r="I751" s="23"/>
      <c r="J751" s="24"/>
      <c r="K751" s="25" t="s">
        <v>257</v>
      </c>
    </row>
    <row r="752" spans="1:11">
      <c r="A752" s="22" t="s">
        <v>9</v>
      </c>
      <c r="C752" s="26" t="s">
        <v>51</v>
      </c>
      <c r="E752" s="22" t="s">
        <v>9</v>
      </c>
      <c r="F752" s="23"/>
      <c r="G752" s="24" t="s">
        <v>11</v>
      </c>
      <c r="H752" s="25" t="s">
        <v>12</v>
      </c>
      <c r="I752" s="23"/>
      <c r="J752" s="24" t="s">
        <v>11</v>
      </c>
      <c r="K752" s="25" t="s">
        <v>13</v>
      </c>
    </row>
    <row r="753" spans="1:11">
      <c r="A753" s="19" t="s">
        <v>6</v>
      </c>
      <c r="B753" s="19" t="s">
        <v>6</v>
      </c>
      <c r="C753" s="19" t="s">
        <v>6</v>
      </c>
      <c r="D753" s="19" t="s">
        <v>6</v>
      </c>
      <c r="E753" s="19" t="s">
        <v>6</v>
      </c>
      <c r="F753" s="19" t="s">
        <v>6</v>
      </c>
      <c r="G753" s="20" t="s">
        <v>6</v>
      </c>
      <c r="H753" s="21" t="s">
        <v>6</v>
      </c>
      <c r="I753" s="19" t="s">
        <v>6</v>
      </c>
      <c r="J753" s="20" t="s">
        <v>6</v>
      </c>
      <c r="K753" s="21" t="s">
        <v>6</v>
      </c>
    </row>
    <row r="754" spans="1:11">
      <c r="A754" s="117">
        <v>1</v>
      </c>
      <c r="B754" s="126"/>
      <c r="C754" s="118" t="s">
        <v>227</v>
      </c>
      <c r="D754" s="126"/>
      <c r="E754" s="117">
        <v>1</v>
      </c>
      <c r="F754" s="126"/>
      <c r="G754" s="127"/>
      <c r="H754" s="128"/>
      <c r="I754" s="126"/>
      <c r="J754" s="127"/>
      <c r="K754" s="128"/>
    </row>
    <row r="755" spans="1:11">
      <c r="A755" s="117">
        <v>2</v>
      </c>
      <c r="B755" s="126"/>
      <c r="C755" s="118" t="s">
        <v>227</v>
      </c>
      <c r="D755" s="126"/>
      <c r="E755" s="117">
        <v>2</v>
      </c>
      <c r="F755" s="126"/>
      <c r="G755" s="127"/>
      <c r="H755" s="128"/>
      <c r="I755" s="126"/>
      <c r="J755" s="127"/>
      <c r="K755" s="128"/>
    </row>
    <row r="756" spans="1:11">
      <c r="A756" s="117">
        <v>3</v>
      </c>
      <c r="B756" s="118"/>
      <c r="C756" s="118" t="s">
        <v>227</v>
      </c>
      <c r="D756" s="118"/>
      <c r="E756" s="117">
        <v>3</v>
      </c>
      <c r="F756" s="119"/>
      <c r="G756" s="129"/>
      <c r="H756" s="124"/>
      <c r="I756" s="124"/>
      <c r="J756" s="129"/>
      <c r="K756" s="124"/>
    </row>
    <row r="757" spans="1:11">
      <c r="A757" s="117">
        <v>4</v>
      </c>
      <c r="B757" s="118"/>
      <c r="C757" s="118" t="s">
        <v>227</v>
      </c>
      <c r="D757" s="118"/>
      <c r="E757" s="117">
        <v>4</v>
      </c>
      <c r="F757" s="119"/>
      <c r="G757" s="129"/>
      <c r="H757" s="124"/>
      <c r="I757" s="124"/>
      <c r="J757" s="129"/>
      <c r="K757" s="124"/>
    </row>
    <row r="758" spans="1:11">
      <c r="A758" s="117">
        <v>5</v>
      </c>
      <c r="B758" s="118"/>
      <c r="C758" s="118" t="s">
        <v>227</v>
      </c>
      <c r="D758" s="118"/>
      <c r="E758" s="118">
        <v>5</v>
      </c>
      <c r="F758" s="118"/>
      <c r="G758" s="130"/>
      <c r="H758" s="131"/>
      <c r="I758" s="118"/>
      <c r="J758" s="130"/>
      <c r="K758" s="131"/>
    </row>
    <row r="759" spans="1:11">
      <c r="A759" s="8">
        <v>6</v>
      </c>
      <c r="C759" s="9" t="s">
        <v>170</v>
      </c>
      <c r="E759" s="8">
        <v>6</v>
      </c>
      <c r="F759" s="10"/>
      <c r="G759" s="109">
        <v>17.373999999999999</v>
      </c>
      <c r="H759" s="110">
        <v>1626413.2599999998</v>
      </c>
      <c r="I759" s="110"/>
      <c r="J759" s="109">
        <v>36.707093530459787</v>
      </c>
      <c r="K759" s="109">
        <v>3436221</v>
      </c>
    </row>
    <row r="760" spans="1:11">
      <c r="A760" s="8">
        <v>7</v>
      </c>
      <c r="C760" s="9" t="s">
        <v>171</v>
      </c>
      <c r="E760" s="8">
        <v>7</v>
      </c>
      <c r="F760" s="10"/>
      <c r="G760" s="109"/>
      <c r="H760" s="110">
        <v>466847.79</v>
      </c>
      <c r="I760" s="110"/>
      <c r="J760" s="109"/>
      <c r="K760" s="110">
        <v>1056975</v>
      </c>
    </row>
    <row r="761" spans="1:11">
      <c r="A761" s="8">
        <v>8</v>
      </c>
      <c r="C761" s="9" t="s">
        <v>214</v>
      </c>
      <c r="E761" s="8">
        <v>8</v>
      </c>
      <c r="F761" s="10"/>
      <c r="G761" s="109"/>
      <c r="H761" s="110"/>
      <c r="I761" s="110"/>
      <c r="J761" s="109"/>
      <c r="K761" s="110"/>
    </row>
    <row r="762" spans="1:11">
      <c r="A762" s="8">
        <v>9</v>
      </c>
      <c r="C762" s="9" t="s">
        <v>185</v>
      </c>
      <c r="E762" s="8">
        <v>9</v>
      </c>
      <c r="F762" s="10"/>
      <c r="G762" s="109">
        <f>SUM(G759:G761)</f>
        <v>17.373999999999999</v>
      </c>
      <c r="H762" s="109">
        <f>SUM(H759:H761)</f>
        <v>2093261.0499999998</v>
      </c>
      <c r="I762" s="109"/>
      <c r="J762" s="109">
        <f>SUM(J759:J761)</f>
        <v>36.707093530459787</v>
      </c>
      <c r="K762" s="109">
        <f>SUM(K759:K761)</f>
        <v>4493196</v>
      </c>
    </row>
    <row r="763" spans="1:11">
      <c r="A763" s="8">
        <v>10</v>
      </c>
      <c r="C763" s="9"/>
      <c r="E763" s="8">
        <v>10</v>
      </c>
      <c r="F763" s="10"/>
      <c r="G763" s="109"/>
      <c r="H763" s="110"/>
      <c r="I763" s="110"/>
      <c r="J763" s="109"/>
      <c r="K763" s="110"/>
    </row>
    <row r="764" spans="1:11">
      <c r="A764" s="8">
        <v>11</v>
      </c>
      <c r="C764" s="9" t="s">
        <v>174</v>
      </c>
      <c r="E764" s="8">
        <v>11</v>
      </c>
      <c r="F764" s="10"/>
      <c r="G764" s="109"/>
      <c r="H764" s="110"/>
      <c r="I764" s="110"/>
      <c r="J764" s="109"/>
      <c r="K764" s="110"/>
    </row>
    <row r="765" spans="1:11">
      <c r="A765" s="8">
        <v>12</v>
      </c>
      <c r="C765" s="9" t="s">
        <v>175</v>
      </c>
      <c r="E765" s="8">
        <v>12</v>
      </c>
      <c r="F765" s="10"/>
      <c r="G765" s="109"/>
      <c r="H765" s="110"/>
      <c r="I765" s="110"/>
      <c r="J765" s="109"/>
      <c r="K765" s="110"/>
    </row>
    <row r="766" spans="1:11">
      <c r="A766" s="8">
        <v>13</v>
      </c>
      <c r="C766" s="9" t="s">
        <v>186</v>
      </c>
      <c r="E766" s="8">
        <v>13</v>
      </c>
      <c r="F766" s="10"/>
      <c r="G766" s="109">
        <f>SUM(G764:G765)</f>
        <v>0</v>
      </c>
      <c r="H766" s="109">
        <f>SUM(H764:H765)</f>
        <v>0</v>
      </c>
      <c r="I766" s="107"/>
      <c r="J766" s="109">
        <f>SUM(J764:J765)</f>
        <v>0</v>
      </c>
      <c r="K766" s="109">
        <f>SUM(K764:K765)</f>
        <v>0</v>
      </c>
    </row>
    <row r="767" spans="1:11">
      <c r="A767" s="8">
        <v>14</v>
      </c>
      <c r="E767" s="8">
        <v>14</v>
      </c>
      <c r="F767" s="10"/>
      <c r="G767" s="111"/>
      <c r="H767" s="110"/>
      <c r="I767" s="108"/>
      <c r="J767" s="111"/>
      <c r="K767" s="110"/>
    </row>
    <row r="768" spans="1:11">
      <c r="A768" s="8">
        <v>15</v>
      </c>
      <c r="C768" s="9" t="s">
        <v>177</v>
      </c>
      <c r="E768" s="8">
        <v>15</v>
      </c>
      <c r="G768" s="112">
        <f>SUM(G762+G766)</f>
        <v>17.373999999999999</v>
      </c>
      <c r="H768" s="108">
        <f>SUM(H762+H766)</f>
        <v>2093261.0499999998</v>
      </c>
      <c r="I768" s="108"/>
      <c r="J768" s="112">
        <f>SUM(J762+J766)</f>
        <v>36.707093530459787</v>
      </c>
      <c r="K768" s="108">
        <f>SUM(K762+K766)</f>
        <v>4493196</v>
      </c>
    </row>
    <row r="769" spans="1:16">
      <c r="A769" s="8">
        <v>16</v>
      </c>
      <c r="E769" s="8">
        <v>16</v>
      </c>
      <c r="G769" s="112"/>
      <c r="H769" s="108"/>
      <c r="I769" s="108"/>
      <c r="J769" s="112"/>
      <c r="K769" s="108"/>
      <c r="P769" s="137" t="s">
        <v>38</v>
      </c>
    </row>
    <row r="770" spans="1:16">
      <c r="A770" s="8">
        <v>17</v>
      </c>
      <c r="C770" s="9" t="s">
        <v>178</v>
      </c>
      <c r="E770" s="8">
        <v>17</v>
      </c>
      <c r="F770" s="10"/>
      <c r="G770" s="109"/>
      <c r="H770" s="110">
        <v>13446.53</v>
      </c>
      <c r="I770" s="110"/>
      <c r="J770" s="109"/>
      <c r="K770" s="110"/>
    </row>
    <row r="771" spans="1:16">
      <c r="A771" s="8">
        <v>18</v>
      </c>
      <c r="E771" s="8">
        <v>18</v>
      </c>
      <c r="F771" s="10"/>
      <c r="G771" s="109"/>
      <c r="H771" s="110"/>
      <c r="I771" s="110"/>
      <c r="J771" s="109"/>
      <c r="K771" s="110"/>
    </row>
    <row r="772" spans="1:16">
      <c r="A772" s="8">
        <v>19</v>
      </c>
      <c r="C772" s="9" t="s">
        <v>179</v>
      </c>
      <c r="E772" s="8">
        <v>19</v>
      </c>
      <c r="F772" s="10"/>
      <c r="G772" s="109"/>
      <c r="H772" s="110">
        <v>30092.49</v>
      </c>
      <c r="I772" s="110"/>
      <c r="J772" s="109"/>
      <c r="K772" s="110">
        <v>25000</v>
      </c>
    </row>
    <row r="773" spans="1:16">
      <c r="A773" s="8">
        <v>20</v>
      </c>
      <c r="C773" s="81" t="s">
        <v>180</v>
      </c>
      <c r="E773" s="8">
        <v>20</v>
      </c>
      <c r="F773" s="10"/>
      <c r="G773" s="109"/>
      <c r="H773" s="110">
        <v>4965683.54</v>
      </c>
      <c r="I773" s="110"/>
      <c r="J773" s="109"/>
      <c r="K773" s="110">
        <v>10303407</v>
      </c>
    </row>
    <row r="774" spans="1:16">
      <c r="A774" s="8">
        <v>21</v>
      </c>
      <c r="C774" s="81"/>
      <c r="E774" s="8">
        <v>21</v>
      </c>
      <c r="F774" s="10"/>
      <c r="G774" s="109"/>
      <c r="H774" s="110"/>
      <c r="I774" s="110"/>
      <c r="J774" s="109"/>
      <c r="K774" s="110"/>
    </row>
    <row r="775" spans="1:16">
      <c r="A775" s="8">
        <v>22</v>
      </c>
      <c r="C775" s="9"/>
      <c r="E775" s="8">
        <v>22</v>
      </c>
      <c r="G775" s="109"/>
      <c r="H775" s="110"/>
      <c r="I775" s="110"/>
      <c r="J775" s="109"/>
      <c r="K775" s="110"/>
    </row>
    <row r="776" spans="1:16">
      <c r="A776" s="8">
        <v>23</v>
      </c>
      <c r="C776" s="9" t="s">
        <v>181</v>
      </c>
      <c r="E776" s="8">
        <v>23</v>
      </c>
      <c r="G776" s="109"/>
      <c r="H776" s="110">
        <v>2131598.61</v>
      </c>
      <c r="I776" s="110"/>
      <c r="J776" s="109"/>
      <c r="K776" s="110"/>
    </row>
    <row r="777" spans="1:16">
      <c r="A777" s="8">
        <v>24</v>
      </c>
      <c r="C777" s="9"/>
      <c r="E777" s="8">
        <v>24</v>
      </c>
      <c r="G777" s="109"/>
      <c r="H777" s="110"/>
      <c r="I777" s="110"/>
      <c r="J777" s="109"/>
      <c r="K777" s="110"/>
    </row>
    <row r="778" spans="1:16">
      <c r="A778" s="8"/>
      <c r="E778" s="8">
        <v>25</v>
      </c>
      <c r="F778" s="70" t="s">
        <v>6</v>
      </c>
      <c r="G778" s="83"/>
      <c r="H778" s="21"/>
      <c r="I778" s="70"/>
      <c r="J778" s="83"/>
      <c r="K778" s="21"/>
    </row>
    <row r="779" spans="1:16">
      <c r="A779" s="8">
        <v>25</v>
      </c>
      <c r="C779" s="9" t="s">
        <v>215</v>
      </c>
      <c r="E779" s="8"/>
      <c r="G779" s="108">
        <f>SUM(G768:G777)</f>
        <v>17.373999999999999</v>
      </c>
      <c r="H779" s="108">
        <f>SUM(H768:H777)</f>
        <v>9234082.2199999988</v>
      </c>
      <c r="I779" s="113"/>
      <c r="J779" s="108">
        <f>SUM(J768:J777)</f>
        <v>36.707093530459787</v>
      </c>
      <c r="K779" s="108">
        <f>SUM(K768:K777)</f>
        <v>14821603</v>
      </c>
      <c r="L779" s="227"/>
    </row>
    <row r="780" spans="1:16">
      <c r="F780" s="70" t="s">
        <v>6</v>
      </c>
      <c r="G780" s="20"/>
      <c r="H780" s="21"/>
      <c r="I780" s="70"/>
      <c r="J780" s="20"/>
      <c r="K780" s="21"/>
    </row>
    <row r="781" spans="1:16">
      <c r="A781" s="9"/>
      <c r="C781" s="137" t="s">
        <v>49</v>
      </c>
    </row>
    <row r="783" spans="1:16">
      <c r="A783" s="9"/>
      <c r="H783" s="40"/>
      <c r="K783" s="40"/>
    </row>
    <row r="784" spans="1:16">
      <c r="A784" s="16" t="str">
        <f>$A$83</f>
        <v xml:space="preserve">Institution No.:  </v>
      </c>
      <c r="B784" s="36"/>
      <c r="C784" s="36"/>
      <c r="D784" s="36"/>
      <c r="E784" s="37"/>
      <c r="F784" s="36"/>
      <c r="G784" s="38"/>
      <c r="H784" s="39"/>
      <c r="I784" s="36"/>
      <c r="J784" s="38"/>
      <c r="K784" s="15" t="s">
        <v>216</v>
      </c>
    </row>
    <row r="785" spans="1:11">
      <c r="A785" s="254" t="s">
        <v>217</v>
      </c>
      <c r="B785" s="254"/>
      <c r="C785" s="254"/>
      <c r="D785" s="254"/>
      <c r="E785" s="254"/>
      <c r="F785" s="254"/>
      <c r="G785" s="254"/>
      <c r="H785" s="254"/>
      <c r="I785" s="254"/>
      <c r="J785" s="254"/>
      <c r="K785" s="254"/>
    </row>
    <row r="786" spans="1:11">
      <c r="A786" s="16" t="str">
        <f>$A$42</f>
        <v xml:space="preserve">NAME: </v>
      </c>
      <c r="C786" s="137" t="str">
        <f>$D$20</f>
        <v>University of Colorado</v>
      </c>
      <c r="H786" s="88"/>
      <c r="J786" s="14"/>
      <c r="K786" s="18" t="str">
        <f>$K$3</f>
        <v>Date: October 3, 2016</v>
      </c>
    </row>
    <row r="787" spans="1:11">
      <c r="A787" s="19" t="s">
        <v>6</v>
      </c>
      <c r="B787" s="19" t="s">
        <v>6</v>
      </c>
      <c r="C787" s="19" t="s">
        <v>6</v>
      </c>
      <c r="D787" s="19" t="s">
        <v>6</v>
      </c>
      <c r="E787" s="19" t="s">
        <v>6</v>
      </c>
      <c r="F787" s="19" t="s">
        <v>6</v>
      </c>
      <c r="G787" s="20" t="s">
        <v>6</v>
      </c>
      <c r="H787" s="21" t="s">
        <v>6</v>
      </c>
      <c r="I787" s="19" t="s">
        <v>6</v>
      </c>
      <c r="J787" s="20" t="s">
        <v>6</v>
      </c>
      <c r="K787" s="21" t="s">
        <v>6</v>
      </c>
    </row>
    <row r="788" spans="1:11">
      <c r="A788" s="22" t="s">
        <v>7</v>
      </c>
      <c r="E788" s="22" t="s">
        <v>7</v>
      </c>
      <c r="F788" s="23"/>
      <c r="G788" s="24"/>
      <c r="H788" s="25" t="s">
        <v>232</v>
      </c>
      <c r="I788" s="23"/>
      <c r="J788" s="24"/>
      <c r="K788" s="25" t="s">
        <v>257</v>
      </c>
    </row>
    <row r="789" spans="1:11">
      <c r="A789" s="22" t="s">
        <v>9</v>
      </c>
      <c r="C789" s="26" t="s">
        <v>51</v>
      </c>
      <c r="E789" s="22" t="s">
        <v>9</v>
      </c>
      <c r="F789" s="23"/>
      <c r="G789" s="24"/>
      <c r="H789" s="25" t="s">
        <v>12</v>
      </c>
      <c r="I789" s="23"/>
      <c r="J789" s="24"/>
      <c r="K789" s="25" t="s">
        <v>13</v>
      </c>
    </row>
    <row r="790" spans="1:11">
      <c r="A790" s="19" t="s">
        <v>6</v>
      </c>
      <c r="B790" s="19" t="s">
        <v>6</v>
      </c>
      <c r="C790" s="19" t="s">
        <v>6</v>
      </c>
      <c r="D790" s="19" t="s">
        <v>6</v>
      </c>
      <c r="E790" s="19" t="s">
        <v>6</v>
      </c>
      <c r="F790" s="19" t="s">
        <v>6</v>
      </c>
      <c r="G790" s="20" t="s">
        <v>6</v>
      </c>
      <c r="H790" s="21" t="s">
        <v>6</v>
      </c>
      <c r="I790" s="19" t="s">
        <v>6</v>
      </c>
      <c r="J790" s="20" t="s">
        <v>6</v>
      </c>
      <c r="K790" s="21" t="s">
        <v>6</v>
      </c>
    </row>
    <row r="791" spans="1:11">
      <c r="A791" s="73">
        <v>1</v>
      </c>
      <c r="C791" s="137" t="s">
        <v>218</v>
      </c>
      <c r="E791" s="73">
        <v>1</v>
      </c>
      <c r="F791" s="10"/>
      <c r="G791" s="110"/>
      <c r="H791" s="110">
        <v>12131803.140000001</v>
      </c>
      <c r="I791" s="110"/>
      <c r="J791" s="110"/>
      <c r="K791" s="110">
        <v>9045288</v>
      </c>
    </row>
    <row r="792" spans="1:11">
      <c r="A792" s="73">
        <v>2</v>
      </c>
      <c r="E792" s="73">
        <v>2</v>
      </c>
      <c r="F792" s="10"/>
      <c r="G792" s="110"/>
      <c r="H792" s="110"/>
      <c r="I792" s="110"/>
      <c r="J792" s="110"/>
      <c r="K792" s="110"/>
    </row>
    <row r="793" spans="1:11">
      <c r="A793" s="73">
        <v>3</v>
      </c>
      <c r="C793" s="10"/>
      <c r="E793" s="73">
        <v>3</v>
      </c>
      <c r="F793" s="10"/>
      <c r="G793" s="110"/>
      <c r="H793" s="110"/>
      <c r="I793" s="110"/>
      <c r="J793" s="110"/>
      <c r="K793" s="110"/>
    </row>
    <row r="794" spans="1:11">
      <c r="A794" s="73">
        <v>4</v>
      </c>
      <c r="C794" s="10"/>
      <c r="E794" s="73">
        <v>4</v>
      </c>
      <c r="F794" s="10"/>
      <c r="G794" s="110"/>
      <c r="H794" s="110"/>
      <c r="I794" s="110"/>
      <c r="J794" s="110"/>
      <c r="K794" s="110"/>
    </row>
    <row r="795" spans="1:11">
      <c r="A795" s="73">
        <v>5</v>
      </c>
      <c r="C795" s="9"/>
      <c r="E795" s="73">
        <v>5</v>
      </c>
      <c r="F795" s="10"/>
      <c r="G795" s="110"/>
      <c r="H795" s="110"/>
      <c r="I795" s="110"/>
      <c r="J795" s="110"/>
      <c r="K795" s="110"/>
    </row>
    <row r="796" spans="1:11">
      <c r="A796" s="73">
        <v>6</v>
      </c>
      <c r="C796" s="10"/>
      <c r="E796" s="73">
        <v>6</v>
      </c>
      <c r="F796" s="10"/>
      <c r="G796" s="110"/>
      <c r="H796" s="110"/>
      <c r="I796" s="110"/>
      <c r="J796" s="110"/>
      <c r="K796" s="110"/>
    </row>
    <row r="797" spans="1:11">
      <c r="A797" s="73">
        <v>7</v>
      </c>
      <c r="C797" s="10"/>
      <c r="E797" s="73">
        <v>7</v>
      </c>
      <c r="F797" s="10"/>
      <c r="G797" s="110"/>
      <c r="H797" s="110"/>
      <c r="I797" s="110"/>
      <c r="J797" s="110"/>
      <c r="K797" s="110"/>
    </row>
    <row r="798" spans="1:11">
      <c r="A798" s="73">
        <v>8</v>
      </c>
      <c r="E798" s="73">
        <v>8</v>
      </c>
      <c r="F798" s="10"/>
      <c r="G798" s="110"/>
      <c r="H798" s="110"/>
      <c r="I798" s="110"/>
      <c r="J798" s="110"/>
      <c r="K798" s="110"/>
    </row>
    <row r="799" spans="1:11">
      <c r="A799" s="73">
        <v>9</v>
      </c>
      <c r="E799" s="73">
        <v>9</v>
      </c>
      <c r="F799" s="10"/>
      <c r="G799" s="110"/>
      <c r="H799" s="110"/>
      <c r="I799" s="110"/>
      <c r="J799" s="110"/>
      <c r="K799" s="110"/>
    </row>
    <row r="800" spans="1:11">
      <c r="A800" s="76"/>
      <c r="E800" s="76"/>
      <c r="F800" s="70" t="s">
        <v>6</v>
      </c>
      <c r="G800" s="86" t="s">
        <v>6</v>
      </c>
      <c r="H800" s="86"/>
      <c r="I800" s="86"/>
      <c r="J800" s="86"/>
      <c r="K800" s="86"/>
    </row>
    <row r="801" spans="1:12">
      <c r="A801" s="73">
        <v>10</v>
      </c>
      <c r="C801" s="137" t="s">
        <v>219</v>
      </c>
      <c r="E801" s="73">
        <v>10</v>
      </c>
      <c r="G801" s="107"/>
      <c r="H801" s="110">
        <f>SUM(H791:H799)</f>
        <v>12131803.140000001</v>
      </c>
      <c r="I801" s="108"/>
      <c r="J801" s="107"/>
      <c r="K801" s="110">
        <f>SUM(K791:K799)</f>
        <v>9045288</v>
      </c>
    </row>
    <row r="802" spans="1:12">
      <c r="A802" s="73"/>
      <c r="E802" s="73"/>
      <c r="F802" s="70" t="s">
        <v>6</v>
      </c>
      <c r="G802" s="86" t="s">
        <v>6</v>
      </c>
      <c r="H802" s="86"/>
      <c r="I802" s="86"/>
      <c r="J802" s="86"/>
      <c r="K802" s="86"/>
    </row>
    <row r="803" spans="1:12">
      <c r="A803" s="73">
        <v>11</v>
      </c>
      <c r="C803" s="10"/>
      <c r="E803" s="73">
        <v>11</v>
      </c>
      <c r="F803" s="10"/>
      <c r="G803" s="110"/>
      <c r="H803" s="110"/>
      <c r="I803" s="110"/>
      <c r="J803" s="110"/>
      <c r="K803" s="110"/>
    </row>
    <row r="804" spans="1:12">
      <c r="A804" s="73">
        <v>12</v>
      </c>
      <c r="C804" s="9" t="s">
        <v>220</v>
      </c>
      <c r="E804" s="73">
        <v>12</v>
      </c>
      <c r="F804" s="10"/>
      <c r="G804" s="110"/>
      <c r="H804" s="110">
        <v>32974514.130000003</v>
      </c>
      <c r="I804" s="110"/>
      <c r="J804" s="110"/>
      <c r="K804" s="110">
        <v>28903302.41</v>
      </c>
    </row>
    <row r="805" spans="1:12">
      <c r="A805" s="73">
        <v>13</v>
      </c>
      <c r="C805" s="10" t="s">
        <v>221</v>
      </c>
      <c r="E805" s="73">
        <v>13</v>
      </c>
      <c r="F805" s="10"/>
      <c r="G805" s="110"/>
      <c r="H805" s="110"/>
      <c r="I805" s="110"/>
      <c r="J805" s="110"/>
      <c r="K805" s="110"/>
    </row>
    <row r="806" spans="1:12">
      <c r="A806" s="73">
        <v>14</v>
      </c>
      <c r="E806" s="73">
        <v>14</v>
      </c>
      <c r="F806" s="10"/>
      <c r="G806" s="110"/>
      <c r="H806" s="110"/>
      <c r="I806" s="110"/>
      <c r="J806" s="110"/>
      <c r="K806" s="110"/>
    </row>
    <row r="807" spans="1:12">
      <c r="A807" s="73">
        <v>15</v>
      </c>
      <c r="E807" s="73">
        <v>15</v>
      </c>
      <c r="F807" s="10"/>
      <c r="G807" s="110"/>
      <c r="H807" s="110"/>
      <c r="I807" s="110"/>
      <c r="J807" s="110"/>
      <c r="K807" s="110"/>
    </row>
    <row r="808" spans="1:12">
      <c r="A808" s="73">
        <v>16</v>
      </c>
      <c r="E808" s="73">
        <v>16</v>
      </c>
      <c r="F808" s="10"/>
      <c r="G808" s="110"/>
      <c r="H808" s="110"/>
      <c r="I808" s="110"/>
      <c r="J808" s="110"/>
      <c r="K808" s="110"/>
    </row>
    <row r="809" spans="1:12">
      <c r="A809" s="73">
        <v>17</v>
      </c>
      <c r="C809" s="74"/>
      <c r="D809" s="75"/>
      <c r="E809" s="73">
        <v>17</v>
      </c>
      <c r="F809" s="10"/>
      <c r="G809" s="110"/>
      <c r="H809" s="110"/>
      <c r="I809" s="110"/>
      <c r="J809" s="110"/>
      <c r="K809" s="110"/>
    </row>
    <row r="810" spans="1:12">
      <c r="A810" s="73">
        <v>18</v>
      </c>
      <c r="C810" s="75"/>
      <c r="D810" s="75"/>
      <c r="E810" s="73">
        <v>18</v>
      </c>
      <c r="F810" s="10"/>
      <c r="G810" s="110"/>
      <c r="H810" s="110"/>
      <c r="I810" s="110"/>
      <c r="J810" s="110"/>
      <c r="K810" s="110"/>
    </row>
    <row r="811" spans="1:12">
      <c r="A811" s="73"/>
      <c r="C811" s="89"/>
      <c r="D811" s="75"/>
      <c r="E811" s="73"/>
      <c r="F811" s="70" t="s">
        <v>6</v>
      </c>
      <c r="G811" s="20" t="s">
        <v>6</v>
      </c>
      <c r="H811" s="21"/>
      <c r="I811" s="70"/>
      <c r="J811" s="20"/>
      <c r="K811" s="21"/>
    </row>
    <row r="812" spans="1:12">
      <c r="A812" s="73">
        <v>19</v>
      </c>
      <c r="C812" s="137" t="s">
        <v>222</v>
      </c>
      <c r="D812" s="75"/>
      <c r="E812" s="73">
        <v>19</v>
      </c>
      <c r="G812" s="108"/>
      <c r="H812" s="108">
        <f>SUM(H803:H810)</f>
        <v>32974514.130000003</v>
      </c>
      <c r="I812" s="110"/>
      <c r="J812" s="110"/>
      <c r="K812" s="108">
        <f>SUM(K803:K810)</f>
        <v>28903302.41</v>
      </c>
    </row>
    <row r="813" spans="1:12">
      <c r="A813" s="73"/>
      <c r="C813" s="89"/>
      <c r="D813" s="75"/>
      <c r="E813" s="73"/>
      <c r="F813" s="70" t="s">
        <v>6</v>
      </c>
      <c r="G813" s="20" t="s">
        <v>6</v>
      </c>
      <c r="H813" s="21"/>
      <c r="I813" s="70"/>
      <c r="J813" s="20"/>
      <c r="K813" s="21"/>
    </row>
    <row r="814" spans="1:12">
      <c r="A814" s="73"/>
      <c r="C814" s="75"/>
      <c r="D814" s="75"/>
      <c r="E814" s="73"/>
      <c r="H814" s="12"/>
    </row>
    <row r="815" spans="1:12">
      <c r="A815" s="73">
        <v>20</v>
      </c>
      <c r="C815" s="9" t="s">
        <v>223</v>
      </c>
      <c r="E815" s="73">
        <v>20</v>
      </c>
      <c r="G815" s="107"/>
      <c r="H815" s="108">
        <f>SUM(H801,H812)</f>
        <v>45106317.270000003</v>
      </c>
      <c r="I815" s="108"/>
      <c r="J815" s="107"/>
      <c r="K815" s="108">
        <f>SUM(K801,K812)</f>
        <v>37948590.409999996</v>
      </c>
      <c r="L815" s="227"/>
    </row>
    <row r="816" spans="1:12">
      <c r="C816" s="31" t="s">
        <v>224</v>
      </c>
      <c r="E816" s="35"/>
      <c r="F816" s="70" t="s">
        <v>6</v>
      </c>
      <c r="G816" s="20" t="s">
        <v>6</v>
      </c>
      <c r="H816" s="21"/>
      <c r="I816" s="70"/>
      <c r="J816" s="20"/>
      <c r="K816" s="21"/>
    </row>
    <row r="817" spans="3:11">
      <c r="C817" s="9" t="s">
        <v>38</v>
      </c>
    </row>
    <row r="818" spans="3:11">
      <c r="D818" s="9"/>
      <c r="G818" s="14"/>
      <c r="H818" s="40"/>
      <c r="I818" s="61"/>
      <c r="J818" s="14"/>
      <c r="K818" s="40"/>
    </row>
    <row r="819" spans="3:11">
      <c r="D819" s="9"/>
      <c r="G819" s="14"/>
      <c r="H819" s="40"/>
      <c r="I819" s="61"/>
      <c r="J819" s="14"/>
      <c r="K819" s="40"/>
    </row>
    <row r="820" spans="3:11">
      <c r="D820" s="9"/>
      <c r="G820" s="14"/>
      <c r="H820" s="40"/>
      <c r="I820" s="61"/>
      <c r="J820" s="14"/>
      <c r="K820" s="40"/>
    </row>
    <row r="821" spans="3:11">
      <c r="D821" s="9"/>
      <c r="G821" s="14"/>
      <c r="H821" s="40"/>
      <c r="I821" s="61"/>
      <c r="J821" s="14"/>
      <c r="K821" s="40"/>
    </row>
    <row r="822" spans="3:11">
      <c r="D822" s="9"/>
      <c r="G822" s="14"/>
      <c r="H822" s="40"/>
      <c r="I822" s="61"/>
      <c r="J822" s="14"/>
      <c r="K822" s="40"/>
    </row>
    <row r="823" spans="3:11">
      <c r="D823" s="9"/>
      <c r="G823" s="14"/>
      <c r="H823" s="40"/>
      <c r="I823" s="61"/>
      <c r="J823" s="14"/>
      <c r="K823" s="40"/>
    </row>
    <row r="824" spans="3:11">
      <c r="D824" s="9"/>
      <c r="G824" s="14"/>
      <c r="H824" s="40"/>
      <c r="I824" s="61"/>
      <c r="J824" s="14"/>
      <c r="K824" s="40"/>
    </row>
    <row r="825" spans="3:11">
      <c r="D825" s="9"/>
      <c r="G825" s="14"/>
      <c r="H825" s="40"/>
      <c r="I825" s="61"/>
      <c r="J825" s="14"/>
      <c r="K825" s="40"/>
    </row>
    <row r="826" spans="3:11">
      <c r="D826" s="9"/>
      <c r="G826" s="14"/>
      <c r="H826" s="40"/>
      <c r="I826" s="61"/>
      <c r="J826" s="14"/>
      <c r="K826" s="40"/>
    </row>
    <row r="827" spans="3:11">
      <c r="D827" s="9"/>
      <c r="G827" s="14"/>
      <c r="H827" s="40"/>
      <c r="I827" s="61"/>
      <c r="J827" s="14"/>
      <c r="K827" s="40"/>
    </row>
    <row r="828" spans="3:11">
      <c r="D828" s="9"/>
      <c r="G828" s="14"/>
      <c r="H828" s="40"/>
      <c r="I828" s="61"/>
      <c r="J828" s="14"/>
      <c r="K828" s="40"/>
    </row>
    <row r="829" spans="3:11">
      <c r="D829" s="9"/>
      <c r="G829" s="14"/>
      <c r="H829" s="40"/>
      <c r="I829" s="61"/>
      <c r="J829" s="14"/>
      <c r="K829" s="40"/>
    </row>
    <row r="830" spans="3:11">
      <c r="D830" s="9"/>
      <c r="G830" s="14"/>
      <c r="H830" s="40"/>
      <c r="I830" s="61"/>
      <c r="J830" s="14"/>
      <c r="K830" s="40"/>
    </row>
    <row r="831" spans="3:11">
      <c r="D831" s="9"/>
      <c r="G831" s="14"/>
      <c r="H831" s="40"/>
      <c r="I831" s="61"/>
      <c r="J831" s="14"/>
      <c r="K831" s="40"/>
    </row>
    <row r="832" spans="3:11">
      <c r="D832" s="9"/>
      <c r="G832" s="14"/>
      <c r="H832" s="40"/>
      <c r="I832" s="61"/>
      <c r="J832" s="14"/>
      <c r="K832" s="40"/>
    </row>
    <row r="833" spans="4:11">
      <c r="D833" s="9"/>
      <c r="G833" s="14"/>
      <c r="H833" s="40"/>
      <c r="I833" s="61"/>
      <c r="J833" s="14"/>
      <c r="K833" s="40"/>
    </row>
    <row r="834" spans="4:11">
      <c r="D834" s="9"/>
      <c r="G834" s="14"/>
      <c r="H834" s="40"/>
      <c r="I834" s="61"/>
      <c r="J834" s="14"/>
      <c r="K834" s="40"/>
    </row>
    <row r="835" spans="4:11">
      <c r="D835" s="9"/>
      <c r="G835" s="14"/>
      <c r="H835" s="40"/>
      <c r="I835" s="61"/>
      <c r="J835" s="14"/>
      <c r="K835" s="40"/>
    </row>
    <row r="836" spans="4:11">
      <c r="D836" s="9"/>
      <c r="G836" s="14"/>
      <c r="H836" s="40"/>
      <c r="I836" s="61"/>
      <c r="J836" s="14"/>
      <c r="K836" s="40"/>
    </row>
    <row r="837" spans="4:11">
      <c r="D837" s="9"/>
      <c r="G837" s="14"/>
      <c r="H837" s="40"/>
      <c r="I837" s="61"/>
      <c r="J837" s="14"/>
      <c r="K837" s="40"/>
    </row>
    <row r="838" spans="4:11">
      <c r="D838" s="9"/>
      <c r="G838" s="14"/>
      <c r="H838" s="40"/>
      <c r="I838" s="61"/>
      <c r="J838" s="14"/>
      <c r="K838" s="40"/>
    </row>
    <row r="839" spans="4:11">
      <c r="D839" s="9"/>
      <c r="G839" s="14"/>
      <c r="H839" s="40"/>
      <c r="I839" s="61"/>
      <c r="J839" s="14"/>
      <c r="K839" s="40"/>
    </row>
    <row r="840" spans="4:11">
      <c r="D840" s="9"/>
      <c r="G840" s="14"/>
      <c r="H840" s="40"/>
      <c r="I840" s="61"/>
      <c r="J840" s="14"/>
      <c r="K840" s="40"/>
    </row>
    <row r="841" spans="4:11">
      <c r="D841" s="9"/>
      <c r="G841" s="14"/>
      <c r="H841" s="40"/>
      <c r="I841" s="61"/>
      <c r="J841" s="14"/>
      <c r="K841" s="40"/>
    </row>
    <row r="842" spans="4:11">
      <c r="D842" s="9"/>
      <c r="G842" s="14"/>
      <c r="H842" s="40"/>
      <c r="I842" s="61"/>
      <c r="J842" s="14"/>
      <c r="K842" s="40"/>
    </row>
    <row r="881" spans="4:11">
      <c r="D881" s="23"/>
      <c r="F881" s="35"/>
      <c r="G881" s="14"/>
      <c r="H881" s="40"/>
      <c r="J881" s="14"/>
      <c r="K881" s="40"/>
    </row>
  </sheetData>
  <mergeCells count="28">
    <mergeCell ref="A710:K710"/>
    <mergeCell ref="C744:J744"/>
    <mergeCell ref="A748:K748"/>
    <mergeCell ref="A785:K785"/>
    <mergeCell ref="A488:K488"/>
    <mergeCell ref="A525:K525"/>
    <mergeCell ref="A562:K562"/>
    <mergeCell ref="A599:K599"/>
    <mergeCell ref="A636:K636"/>
    <mergeCell ref="A673:K673"/>
    <mergeCell ref="A449:K449"/>
    <mergeCell ref="C79:J79"/>
    <mergeCell ref="A84:K84"/>
    <mergeCell ref="C121:J121"/>
    <mergeCell ref="A128:K128"/>
    <mergeCell ref="C135:D135"/>
    <mergeCell ref="C139:D139"/>
    <mergeCell ref="A175:K175"/>
    <mergeCell ref="C213:I213"/>
    <mergeCell ref="B227:K227"/>
    <mergeCell ref="C321:J321"/>
    <mergeCell ref="A411:K411"/>
    <mergeCell ref="A41:K41"/>
    <mergeCell ref="A5:K5"/>
    <mergeCell ref="A8:K8"/>
    <mergeCell ref="A9:K9"/>
    <mergeCell ref="A20:C20"/>
    <mergeCell ref="A36:K36"/>
  </mergeCells>
  <printOptions horizontalCentered="1"/>
  <pageMargins left="0.17" right="0.17" top="0.47" bottom="0.53" header="0.5" footer="0.24"/>
  <pageSetup scale="70" fitToHeight="47" orientation="landscape" r:id="rId1"/>
  <headerFooter alignWithMargins="0"/>
  <rowBreaks count="19" manualBreakCount="19">
    <brk id="39" max="12" man="1"/>
    <brk id="82" max="12" man="1"/>
    <brk id="124" max="12" man="1"/>
    <brk id="172" max="12" man="1"/>
    <brk id="224" max="12" man="1"/>
    <brk id="274" max="12" man="1"/>
    <brk id="323" max="10" man="1"/>
    <brk id="355" max="12" man="1"/>
    <brk id="407" max="12" man="1"/>
    <brk id="446" max="12" man="1"/>
    <brk id="485" max="16383" man="1"/>
    <brk id="522" max="12" man="1"/>
    <brk id="559" max="12" man="1"/>
    <brk id="596" max="12" man="1"/>
    <brk id="633" max="12" man="1"/>
    <brk id="670" max="12" man="1"/>
    <brk id="707" max="12" man="1"/>
    <brk id="746" max="12" man="1"/>
    <brk id="7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ALL CU</vt:lpstr>
      <vt:lpstr>FY16-17 BDB SYSTEM</vt:lpstr>
      <vt:lpstr>FY16-17 BDB Boulder</vt:lpstr>
      <vt:lpstr>FY16-17 BDB UCCS</vt:lpstr>
      <vt:lpstr>FY16-17 BDB Denver</vt:lpstr>
      <vt:lpstr>FY16-17 BDB Anschutz</vt:lpstr>
      <vt:lpstr>'FY16-17 BDB Anschutz'!_____FMT1100</vt:lpstr>
      <vt:lpstr>'FY16-17 BDB Boulder'!_____FMT1100</vt:lpstr>
      <vt:lpstr>'FY16-17 BDB Denver'!_____FMT1100</vt:lpstr>
      <vt:lpstr>'FY16-17 BDB SYSTEM'!_____FMT1100</vt:lpstr>
      <vt:lpstr>'FY16-17 BDB UCCS'!_____FMT1100</vt:lpstr>
      <vt:lpstr>'FY16-17 BDB Anschutz'!_____FMT1300</vt:lpstr>
      <vt:lpstr>'FY16-17 BDB Boulder'!_____FMT1300</vt:lpstr>
      <vt:lpstr>'FY16-17 BDB Denver'!_____FMT1300</vt:lpstr>
      <vt:lpstr>'FY16-17 BDB SYSTEM'!_____FMT1300</vt:lpstr>
      <vt:lpstr>'FY16-17 BDB UCCS'!_____FMT1300</vt:lpstr>
      <vt:lpstr>'FY16-17 BDB Anschutz'!_____FMT1400</vt:lpstr>
      <vt:lpstr>'FY16-17 BDB Boulder'!_____FMT1400</vt:lpstr>
      <vt:lpstr>'FY16-17 BDB Denver'!_____FMT1400</vt:lpstr>
      <vt:lpstr>'FY16-17 BDB SYSTEM'!_____FMT1400</vt:lpstr>
      <vt:lpstr>'FY16-17 BDB UCCS'!_____FMT1400</vt:lpstr>
      <vt:lpstr>'FY16-17 BDB Anschutz'!_____FMT1500</vt:lpstr>
      <vt:lpstr>'FY16-17 BDB Boulder'!_____FMT1500</vt:lpstr>
      <vt:lpstr>'FY16-17 BDB Denver'!_____FMT1500</vt:lpstr>
      <vt:lpstr>'FY16-17 BDB SYSTEM'!_____FMT1500</vt:lpstr>
      <vt:lpstr>'FY16-17 BDB UCCS'!_____FMT1500</vt:lpstr>
      <vt:lpstr>'FY16-17 BDB Anschutz'!_____FMT1600</vt:lpstr>
      <vt:lpstr>'FY16-17 BDB Boulder'!_____FMT1600</vt:lpstr>
      <vt:lpstr>'FY16-17 BDB Denver'!_____FMT1600</vt:lpstr>
      <vt:lpstr>'FY16-17 BDB SYSTEM'!_____FMT1600</vt:lpstr>
      <vt:lpstr>'FY16-17 BDB UCCS'!_____FMT1600</vt:lpstr>
      <vt:lpstr>'FY16-17 BDB Anschutz'!_____FMT1700</vt:lpstr>
      <vt:lpstr>'FY16-17 BDB Boulder'!_____FMT1700</vt:lpstr>
      <vt:lpstr>'FY16-17 BDB Denver'!_____FMT1700</vt:lpstr>
      <vt:lpstr>'FY16-17 BDB SYSTEM'!_____FMT1700</vt:lpstr>
      <vt:lpstr>'FY16-17 BDB UCCS'!_____FMT1700</vt:lpstr>
      <vt:lpstr>'FY16-17 BDB Anschutz'!_____FMT1800</vt:lpstr>
      <vt:lpstr>'FY16-17 BDB Boulder'!_____FMT1800</vt:lpstr>
      <vt:lpstr>'FY16-17 BDB Denver'!_____FMT1800</vt:lpstr>
      <vt:lpstr>'FY16-17 BDB SYSTEM'!_____FMT1800</vt:lpstr>
      <vt:lpstr>'FY16-17 BDB UCCS'!_____FMT1800</vt:lpstr>
      <vt:lpstr>'FY16-17 BDB Anschutz'!_____FMT1900</vt:lpstr>
      <vt:lpstr>'FY16-17 BDB Boulder'!_____FMT1900</vt:lpstr>
      <vt:lpstr>'FY16-17 BDB Denver'!_____FMT1900</vt:lpstr>
      <vt:lpstr>'FY16-17 BDB SYSTEM'!_____FMT1900</vt:lpstr>
      <vt:lpstr>'FY16-17 BDB UCCS'!_____FMT1900</vt:lpstr>
      <vt:lpstr>'FY16-17 BDB Anschutz'!_____FMT20</vt:lpstr>
      <vt:lpstr>'FY16-17 BDB Boulder'!_____FMT20</vt:lpstr>
      <vt:lpstr>'FY16-17 BDB Denver'!_____FMT20</vt:lpstr>
      <vt:lpstr>'FY16-17 BDB SYSTEM'!_____FMT20</vt:lpstr>
      <vt:lpstr>'FY16-17 BDB UCCS'!_____FMT20</vt:lpstr>
      <vt:lpstr>'FY16-17 BDB Anschutz'!_____FMT2000</vt:lpstr>
      <vt:lpstr>'FY16-17 BDB Boulder'!_____FMT2000</vt:lpstr>
      <vt:lpstr>'FY16-17 BDB Denver'!_____FMT2000</vt:lpstr>
      <vt:lpstr>'FY16-17 BDB SYSTEM'!_____FMT2000</vt:lpstr>
      <vt:lpstr>'FY16-17 BDB UCCS'!_____FMT2000</vt:lpstr>
      <vt:lpstr>'ALL CU'!Print_Area</vt:lpstr>
      <vt:lpstr>'FY16-17 BDB Anschutz'!Print_Area</vt:lpstr>
      <vt:lpstr>'FY16-17 BDB Boulder'!Print_Area</vt:lpstr>
      <vt:lpstr>'FY16-17 BDB Denver'!Print_Area</vt:lpstr>
      <vt:lpstr>'FY16-17 BDB SYSTEM'!Print_Area</vt:lpstr>
      <vt:lpstr>'FY16-17 BDB UCCS'!Print_Area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Celina Duran</cp:lastModifiedBy>
  <cp:lastPrinted>2016-10-12T16:17:12Z</cp:lastPrinted>
  <dcterms:created xsi:type="dcterms:W3CDTF">2011-11-09T21:39:40Z</dcterms:created>
  <dcterms:modified xsi:type="dcterms:W3CDTF">2017-10-06T21:40:01Z</dcterms:modified>
</cp:coreProperties>
</file>