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6" documentId="8_{669A83C3-8DBD-4829-B7AA-DB10485DC904}" xr6:coauthVersionLast="47" xr6:coauthVersionMax="47" xr10:uidLastSave="{26C94F05-E00D-4A80-B531-5B0E3BAF6265}"/>
  <bookViews>
    <workbookView xWindow="-120" yWindow="-120" windowWidth="29040" windowHeight="15720" xr2:uid="{E773717C-106A-4013-8D5C-5CE6021C4135}"/>
  </bookViews>
  <sheets>
    <sheet name="Supplemental Leave Estimator" sheetId="5"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5" l="1"/>
  <c r="F8" i="5"/>
  <c r="F6" i="5"/>
  <c r="B6" i="3" s="1"/>
  <c r="B5" i="3" l="1"/>
  <c r="F9" i="5" s="1"/>
  <c r="B7" i="3" l="1"/>
  <c r="F10" i="5"/>
  <c r="F11" i="5" s="1"/>
  <c r="F13" i="5" s="1"/>
  <c r="F12" i="5" l="1"/>
</calcChain>
</file>

<file path=xl/sharedStrings.xml><?xml version="1.0" encoding="utf-8"?>
<sst xmlns="http://schemas.openxmlformats.org/spreadsheetml/2006/main" count="21" uniqueCount="21">
  <si>
    <t>CU FAMLI Contract Supplementary Leave Estimator</t>
  </si>
  <si>
    <r>
      <rPr>
        <b/>
        <sz val="12"/>
        <color theme="1"/>
        <rFont val="Calibri"/>
        <family val="2"/>
        <scheme val="minor"/>
      </rPr>
      <t>Instructions:</t>
    </r>
    <r>
      <rPr>
        <sz val="12"/>
        <color theme="1"/>
        <rFont val="Calibri"/>
        <family val="2"/>
        <scheme val="minor"/>
      </rPr>
      <t xml:space="preserve"> In the orange shaded cells (F2, F3, F4, F7), enter the employee's annualized hourly rate of pay, full-time equivalency (FTE) and number of hours of paid family leave used per week. The employee's normal weekly wage and estimated wage replacement will be displayed in the green shaded cells (F5, F6, F8 through F13).
If the employee's wages will be reduced, the hours of accrued leave that may be used to supplement their wage replacement benefit is shown in the bottom green shaded cell (F13).
</t>
    </r>
    <r>
      <rPr>
        <i/>
        <sz val="12"/>
        <color theme="1"/>
        <rFont val="Calibri"/>
        <family val="2"/>
        <scheme val="minor"/>
      </rPr>
      <t>Note: If the employee has multiple university appointments, the normal weekly wage and supplementary leaves hours must be calculated for each job from which the employee will be taking leave.</t>
    </r>
    <r>
      <rPr>
        <sz val="12"/>
        <color theme="1"/>
        <rFont val="Calibri"/>
        <family val="2"/>
        <scheme val="minor"/>
      </rPr>
      <t xml:space="preserve">
*Eligible employees continue to earn accrued leave (such as sick or vacation) while using CU FAMLI benefits, based on their FTE in Job Data.</t>
    </r>
  </si>
  <si>
    <r>
      <t xml:space="preserve">ENTER Contract Worth
</t>
    </r>
    <r>
      <rPr>
        <b/>
        <sz val="11"/>
        <rFont val="Calibri"/>
        <family val="2"/>
        <scheme val="minor"/>
      </rPr>
      <t>(Found under Contract Payment Details Page)</t>
    </r>
  </si>
  <si>
    <r>
      <t xml:space="preserve">ENTER Employee FTE
</t>
    </r>
    <r>
      <rPr>
        <b/>
        <sz val="11"/>
        <rFont val="Calibri"/>
        <family val="2"/>
        <scheme val="minor"/>
      </rPr>
      <t>(Found under Job Information tab in Job Data)</t>
    </r>
  </si>
  <si>
    <r>
      <t xml:space="preserve">ENTER Days in Contract
</t>
    </r>
    <r>
      <rPr>
        <b/>
        <sz val="11"/>
        <rFont val="Calibri"/>
        <family val="2"/>
        <scheme val="minor"/>
      </rPr>
      <t>(Found under Contract Payment Details)</t>
    </r>
  </si>
  <si>
    <t>Contract Hourly Rate</t>
  </si>
  <si>
    <t>Average Weekly Wage</t>
  </si>
  <si>
    <r>
      <t xml:space="preserve">ENTER Hours of CU FAMLI
Leave Used per Week
</t>
    </r>
    <r>
      <rPr>
        <b/>
        <sz val="11"/>
        <rFont val="Calibri"/>
        <family val="2"/>
        <scheme val="minor"/>
      </rPr>
      <t xml:space="preserve">(cannot exceed employee standard hours/week) </t>
    </r>
  </si>
  <si>
    <t>Wages Reduced for
Paid Family Leave</t>
  </si>
  <si>
    <t>Wages Replaced at 90%</t>
  </si>
  <si>
    <t>+ Wages Replaced at 50%</t>
  </si>
  <si>
    <t>Total FAMLI Weekly Benefit</t>
  </si>
  <si>
    <t>Difference from
Average Weekly Wage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</si>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</sst>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b/>
      <sz val="14"/>
      <color rgb="FF92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s>
  <borders count="19">
    <border>
      <left/>
      <right/>
      <top/>
      <bottom/>
      <diagonal/>
    </border>
    <border>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8" fillId="6" borderId="1" xfId="0" quotePrefix="1" applyFont="1" applyFill="1" applyBorder="1" applyAlignment="1">
      <alignment horizontal="right" vertical="center" wrapText="1"/>
    </xf>
    <xf numFmtId="0" fontId="0" fillId="0" borderId="4" xfId="0" applyBorder="1"/>
    <xf numFmtId="0" fontId="7" fillId="6" borderId="9" xfId="0" applyFont="1" applyFill="1" applyBorder="1" applyAlignment="1">
      <alignment horizontal="left" vertical="center" wrapText="1"/>
    </xf>
    <xf numFmtId="0" fontId="7" fillId="6" borderId="8" xfId="0" applyFont="1" applyFill="1" applyBorder="1" applyAlignment="1">
      <alignment horizontal="right" vertical="center" wrapText="1"/>
    </xf>
    <xf numFmtId="164" fontId="5" fillId="4" borderId="10" xfId="0" applyNumberFormat="1" applyFont="1" applyFill="1" applyBorder="1" applyAlignment="1">
      <alignment horizontal="right" vertical="center" wrapText="1"/>
    </xf>
    <xf numFmtId="0" fontId="13" fillId="0" borderId="0" xfId="0" applyFont="1" applyAlignment="1">
      <alignment horizontal="center" vertical="top" wrapText="1"/>
    </xf>
    <xf numFmtId="164" fontId="6" fillId="4" borderId="12" xfId="0" applyNumberFormat="1" applyFont="1" applyFill="1" applyBorder="1" applyAlignment="1">
      <alignment horizontal="right" vertical="center" wrapText="1"/>
    </xf>
    <xf numFmtId="164" fontId="6" fillId="4" borderId="13" xfId="0" applyNumberFormat="1" applyFont="1" applyFill="1" applyBorder="1" applyAlignment="1">
      <alignment horizontal="right" vertical="center" wrapText="1"/>
    </xf>
    <xf numFmtId="2" fontId="5" fillId="4" borderId="10" xfId="0"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8" fillId="6" borderId="15" xfId="0" applyFont="1" applyFill="1" applyBorder="1" applyAlignment="1">
      <alignment horizontal="right" vertical="center" wrapText="1"/>
    </xf>
    <xf numFmtId="0" fontId="2" fillId="2" borderId="11" xfId="0" applyFont="1" applyFill="1" applyBorder="1" applyAlignment="1">
      <alignment horizontal="left" vertical="center" wrapText="1"/>
    </xf>
    <xf numFmtId="164" fontId="4" fillId="3" borderId="12" xfId="0" applyNumberFormat="1" applyFont="1" applyFill="1" applyBorder="1" applyAlignment="1" applyProtection="1">
      <alignment horizontal="right" vertical="center"/>
      <protection locked="0"/>
    </xf>
    <xf numFmtId="2" fontId="4" fillId="3" borderId="13" xfId="0" applyNumberFormat="1" applyFont="1" applyFill="1" applyBorder="1" applyAlignment="1" applyProtection="1">
      <alignment horizontal="right" vertical="center"/>
      <protection locked="0"/>
    </xf>
    <xf numFmtId="1" fontId="4" fillId="3" borderId="13" xfId="0" applyNumberFormat="1" applyFont="1" applyFill="1" applyBorder="1" applyAlignment="1" applyProtection="1">
      <alignment horizontal="right" vertical="center"/>
      <protection locked="0"/>
    </xf>
    <xf numFmtId="164" fontId="4" fillId="4" borderId="13" xfId="0" applyNumberFormat="1" applyFont="1" applyFill="1" applyBorder="1" applyAlignment="1">
      <alignment horizontal="right" vertical="center"/>
    </xf>
    <xf numFmtId="164" fontId="4" fillId="4" borderId="10" xfId="0" applyNumberFormat="1" applyFont="1" applyFill="1" applyBorder="1" applyAlignment="1">
      <alignment horizontal="right" vertical="center"/>
    </xf>
    <xf numFmtId="2" fontId="4" fillId="3" borderId="18" xfId="0" applyNumberFormat="1" applyFont="1" applyFill="1" applyBorder="1" applyAlignment="1" applyProtection="1">
      <alignment horizontal="right" vertical="center"/>
      <protection locked="0"/>
    </xf>
    <xf numFmtId="164" fontId="5" fillId="4" borderId="18" xfId="0" applyNumberFormat="1" applyFont="1" applyFill="1" applyBorder="1" applyAlignment="1">
      <alignment horizontal="right" vertical="center" wrapText="1"/>
    </xf>
    <xf numFmtId="0" fontId="9" fillId="5" borderId="3" xfId="0" applyFont="1" applyFill="1" applyBorder="1" applyAlignment="1">
      <alignment vertical="top" wrapText="1"/>
    </xf>
    <xf numFmtId="0" fontId="0" fillId="5" borderId="4" xfId="0" applyFill="1" applyBorder="1" applyAlignment="1">
      <alignment vertical="top" wrapText="1"/>
    </xf>
    <xf numFmtId="0" fontId="0" fillId="5" borderId="6" xfId="0" applyFill="1" applyBorder="1" applyAlignment="1">
      <alignment vertical="top" wrapText="1"/>
    </xf>
    <xf numFmtId="0" fontId="0" fillId="5" borderId="5" xfId="0" applyFill="1" applyBorder="1" applyAlignment="1">
      <alignment vertical="top" wrapText="1"/>
    </xf>
    <xf numFmtId="0" fontId="0" fillId="5" borderId="0" xfId="0" applyFill="1" applyAlignment="1">
      <alignment vertical="top" wrapText="1"/>
    </xf>
    <xf numFmtId="0" fontId="0" fillId="5" borderId="7" xfId="0" applyFill="1" applyBorder="1" applyAlignment="1">
      <alignment vertical="top" wrapText="1"/>
    </xf>
    <xf numFmtId="0" fontId="0" fillId="5" borderId="16" xfId="0" applyFill="1" applyBorder="1" applyAlignment="1">
      <alignment vertical="top" wrapText="1"/>
    </xf>
    <xf numFmtId="0" fontId="0" fillId="5" borderId="2" xfId="0" applyFill="1" applyBorder="1" applyAlignment="1">
      <alignment vertical="top" wrapText="1"/>
    </xf>
    <xf numFmtId="0" fontId="0" fillId="5" borderId="17" xfId="0" applyFill="1" applyBorder="1" applyAlignment="1">
      <alignment vertical="top" wrapText="1"/>
    </xf>
    <xf numFmtId="0" fontId="11" fillId="0" borderId="2" xfId="0" applyFont="1" applyBorder="1" applyAlignment="1">
      <alignment horizontal="center"/>
    </xf>
    <xf numFmtId="0" fontId="11" fillId="0" borderId="0" xfId="0" applyFont="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colors>
    <mruColors>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708C-23F1-4F68-A5DE-3194104B3E96}">
  <dimension ref="A1:G15"/>
  <sheetViews>
    <sheetView showGridLines="0" tabSelected="1" workbookViewId="0">
      <selection activeCell="F2" sqref="F2"/>
    </sheetView>
  </sheetViews>
  <sheetFormatPr defaultRowHeight="15" x14ac:dyDescent="0.25"/>
  <cols>
    <col min="4" max="4" width="12.28515625" customWidth="1"/>
    <col min="5" max="5" width="44.140625" customWidth="1"/>
    <col min="6" max="6" width="17.140625" style="5" bestFit="1" customWidth="1"/>
    <col min="7" max="7" width="36" customWidth="1"/>
    <col min="8" max="16" width="23.5703125" bestFit="1" customWidth="1"/>
    <col min="17" max="17" width="14.5703125" bestFit="1" customWidth="1"/>
  </cols>
  <sheetData>
    <row r="1" spans="1:7" ht="27" thickBot="1" x14ac:dyDescent="0.45">
      <c r="A1" s="37" t="s">
        <v>0</v>
      </c>
      <c r="B1" s="37"/>
      <c r="C1" s="37"/>
      <c r="D1" s="37"/>
      <c r="E1" s="38"/>
      <c r="F1" s="38"/>
    </row>
    <row r="2" spans="1:7" ht="40.5" customHeight="1" thickTop="1" x14ac:dyDescent="0.25">
      <c r="A2" s="28" t="s">
        <v>1</v>
      </c>
      <c r="B2" s="29"/>
      <c r="C2" s="29"/>
      <c r="D2" s="30"/>
      <c r="E2" s="20" t="s">
        <v>2</v>
      </c>
      <c r="F2" s="21">
        <v>58000</v>
      </c>
    </row>
    <row r="3" spans="1:7" ht="40.5" customHeight="1" x14ac:dyDescent="0.25">
      <c r="A3" s="31"/>
      <c r="B3" s="32"/>
      <c r="C3" s="32"/>
      <c r="D3" s="33"/>
      <c r="E3" s="15" t="s">
        <v>3</v>
      </c>
      <c r="F3" s="22">
        <v>1</v>
      </c>
    </row>
    <row r="4" spans="1:7" ht="40.5" customHeight="1" x14ac:dyDescent="0.25">
      <c r="A4" s="31"/>
      <c r="B4" s="32"/>
      <c r="C4" s="32"/>
      <c r="D4" s="33"/>
      <c r="E4" s="15" t="s">
        <v>4</v>
      </c>
      <c r="F4" s="23">
        <v>180</v>
      </c>
    </row>
    <row r="5" spans="1:7" ht="40.5" customHeight="1" x14ac:dyDescent="0.25">
      <c r="A5" s="31"/>
      <c r="B5" s="32"/>
      <c r="C5" s="32"/>
      <c r="D5" s="33"/>
      <c r="E5" s="15" t="s">
        <v>5</v>
      </c>
      <c r="F5" s="24">
        <f>IFERROR($F$2/($F$4*8*$F$3),0)</f>
        <v>40.277777777777779</v>
      </c>
    </row>
    <row r="6" spans="1:7" ht="40.5" customHeight="1" thickBot="1" x14ac:dyDescent="0.3">
      <c r="A6" s="31"/>
      <c r="B6" s="32"/>
      <c r="C6" s="32"/>
      <c r="D6" s="33"/>
      <c r="E6" s="16" t="s">
        <v>6</v>
      </c>
      <c r="F6" s="25">
        <f>IFERROR(($F$2/$F$4)*5,0)</f>
        <v>1611.1111111111111</v>
      </c>
    </row>
    <row r="7" spans="1:7" ht="68.25" thickTop="1" x14ac:dyDescent="0.25">
      <c r="A7" s="31"/>
      <c r="B7" s="32"/>
      <c r="C7" s="32"/>
      <c r="D7" s="33"/>
      <c r="E7" s="17" t="s">
        <v>7</v>
      </c>
      <c r="F7" s="26">
        <v>40</v>
      </c>
    </row>
    <row r="8" spans="1:7" ht="38.25" thickBot="1" x14ac:dyDescent="0.3">
      <c r="A8" s="31"/>
      <c r="B8" s="32"/>
      <c r="C8" s="32"/>
      <c r="D8" s="33"/>
      <c r="E8" s="18" t="s">
        <v>8</v>
      </c>
      <c r="F8" s="10">
        <f>IFERROR(($F$2/($F$4*8*$F$3)*(F7*-1)),0)</f>
        <v>-1611.1111111111111</v>
      </c>
    </row>
    <row r="9" spans="1:7" ht="21.75" thickTop="1" x14ac:dyDescent="0.25">
      <c r="A9" s="31"/>
      <c r="B9" s="32"/>
      <c r="C9" s="32"/>
      <c r="D9" s="33"/>
      <c r="E9" s="19" t="s">
        <v>9</v>
      </c>
      <c r="F9" s="12">
        <f>Reference!B5*Reference!C5</f>
        <v>690.72300000000007</v>
      </c>
    </row>
    <row r="10" spans="1:7" ht="21" x14ac:dyDescent="0.25">
      <c r="A10" s="31"/>
      <c r="B10" s="32"/>
      <c r="C10" s="32"/>
      <c r="D10" s="33"/>
      <c r="E10" s="6" t="s">
        <v>10</v>
      </c>
      <c r="F10" s="13">
        <f>MIN(Reference!$B$6*Reference!$C$6,Reference!$B$1-F9)</f>
        <v>421.82055555555553</v>
      </c>
    </row>
    <row r="11" spans="1:7" ht="21.75" thickBot="1" x14ac:dyDescent="0.3">
      <c r="A11" s="31"/>
      <c r="B11" s="32"/>
      <c r="C11" s="32"/>
      <c r="D11" s="33"/>
      <c r="E11" s="9" t="s">
        <v>11</v>
      </c>
      <c r="F11" s="10">
        <f>SUM(F9:F10)*(F7/(40*F3))</f>
        <v>1112.5435555555555</v>
      </c>
    </row>
    <row r="12" spans="1:7" ht="38.25" thickTop="1" x14ac:dyDescent="0.25">
      <c r="A12" s="31"/>
      <c r="B12" s="32"/>
      <c r="C12" s="32"/>
      <c r="D12" s="33"/>
      <c r="E12" s="8" t="s">
        <v>12</v>
      </c>
      <c r="F12" s="27">
        <f>(F8*-1)-F11</f>
        <v>498.5675555555556</v>
      </c>
    </row>
    <row r="13" spans="1:7" ht="45.6" customHeight="1" thickBot="1" x14ac:dyDescent="0.3">
      <c r="A13" s="34"/>
      <c r="B13" s="35"/>
      <c r="C13" s="35"/>
      <c r="D13" s="36"/>
      <c r="E13" s="18" t="s">
        <v>13</v>
      </c>
      <c r="F13" s="14">
        <f>MAX(0,((F8*-1)-F11)/(F2/(F4*8*F3)))</f>
        <v>12.378228965517243</v>
      </c>
      <c r="G13" s="11" t="s">
        <v>14</v>
      </c>
    </row>
    <row r="14" spans="1:7" ht="15.75" thickTop="1" x14ac:dyDescent="0.25">
      <c r="A14" s="7"/>
      <c r="B14" s="7"/>
      <c r="C14" s="7"/>
      <c r="D14" s="7"/>
    </row>
    <row r="15" spans="1:7" ht="7.5" customHeight="1" x14ac:dyDescent="0.25"/>
  </sheetData>
  <sheetProtection sheet="1" objects="1" scenarios="1" selectLockedCells="1"/>
  <mergeCells count="2">
    <mergeCell ref="A2:D13"/>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B14" sqref="B14"/>
    </sheetView>
  </sheetViews>
  <sheetFormatPr defaultRowHeight="15" x14ac:dyDescent="0.25"/>
  <cols>
    <col min="1" max="1" width="23.28515625" bestFit="1" customWidth="1"/>
    <col min="2" max="2" width="11.5703125" bestFit="1" customWidth="1"/>
  </cols>
  <sheetData>
    <row r="1" spans="1:3" x14ac:dyDescent="0.25">
      <c r="A1" t="s">
        <v>15</v>
      </c>
      <c r="B1" s="4">
        <v>1381.45</v>
      </c>
    </row>
    <row r="2" spans="1:3" x14ac:dyDescent="0.25">
      <c r="A2" t="s">
        <v>16</v>
      </c>
      <c r="B2" s="3">
        <v>1534.94</v>
      </c>
    </row>
    <row r="4" spans="1:3" x14ac:dyDescent="0.25">
      <c r="B4" t="s">
        <v>17</v>
      </c>
      <c r="C4" t="s">
        <v>18</v>
      </c>
    </row>
    <row r="5" spans="1:3" x14ac:dyDescent="0.25">
      <c r="A5" t="s">
        <v>19</v>
      </c>
      <c r="B5" s="1">
        <f>MIN(('Supplemental Leave Estimator'!$F$6),$B$2 * 0.5)</f>
        <v>767.47</v>
      </c>
      <c r="C5" s="2">
        <v>0.9</v>
      </c>
    </row>
    <row r="6" spans="1:3" x14ac:dyDescent="0.25">
      <c r="A6" t="s">
        <v>20</v>
      </c>
      <c r="B6" s="1">
        <f>MAX(0, ('Supplemental Leave Estimator'!$F$6) - ($B$2* 0.5))</f>
        <v>843.64111111111106</v>
      </c>
      <c r="C6" s="2">
        <v>0.5</v>
      </c>
    </row>
    <row r="7" spans="1:3" x14ac:dyDescent="0.25">
      <c r="B7" s="1">
        <f>SUM(B5:B6)</f>
        <v>1611.1111111111111</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10" ma:contentTypeDescription="Create a new document." ma:contentTypeScope="" ma:versionID="0b9a4ddd76cbd89f3788f842b2637cde">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f39d3cd10d9ee93b89d7ce7265732855"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18f826c-8401-4829-9c4e-7c024aa79f7f">
      <UserInfo>
        <DisplayName>Rebecca Derr</DisplayName>
        <AccountId>102</AccountId>
        <AccountType/>
      </UserInfo>
      <UserInfo>
        <DisplayName>Taylor Craven</DisplayName>
        <AccountId>101</AccountId>
        <AccountType/>
      </UserInfo>
      <UserInfo>
        <DisplayName>Stefan Martorano</DisplayName>
        <AccountId>28</AccountId>
        <AccountType/>
      </UserInfo>
      <UserInfo>
        <DisplayName>Jason Arnsparger</DisplayName>
        <AccountId>182</AccountId>
        <AccountType/>
      </UserInfo>
      <UserInfo>
        <DisplayName>Deborah Ann Lowe</DisplayName>
        <AccountId>59</AccountId>
        <AccountType/>
      </UserInfo>
    </SharedWithUsers>
  </documentManagement>
</p:properties>
</file>

<file path=customXml/itemProps1.xml><?xml version="1.0" encoding="utf-8"?>
<ds:datastoreItem xmlns:ds="http://schemas.openxmlformats.org/officeDocument/2006/customXml" ds:itemID="{27CE395B-C23A-4FC6-9229-56755C621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E1851E-2F36-4DE3-8B04-9EDA675106FC}">
  <ds:schemaRefs>
    <ds:schemaRef ds:uri="http://schemas.microsoft.com/sharepoint/v3/contenttype/forms"/>
  </ds:schemaRefs>
</ds:datastoreItem>
</file>

<file path=customXml/itemProps3.xml><?xml version="1.0" encoding="utf-8"?>
<ds:datastoreItem xmlns:ds="http://schemas.openxmlformats.org/officeDocument/2006/customXml" ds:itemID="{759A90BE-89EA-4731-BDE0-5B7941F99383}">
  <ds:schemaRefs>
    <ds:schemaRef ds:uri="http://schemas.microsoft.com/office/2006/metadata/properties"/>
    <ds:schemaRef ds:uri="http://schemas.microsoft.com/office/infopath/2007/PartnerControls"/>
    <ds:schemaRef ds:uri="a18f826c-8401-4829-9c4e-7c024aa79f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Martorano</dc:creator>
  <cp:keywords/>
  <dc:description/>
  <cp:lastModifiedBy>Stefan Martorano</cp:lastModifiedBy>
  <cp:revision/>
  <dcterms:created xsi:type="dcterms:W3CDTF">2024-01-05T15:09:41Z</dcterms:created>
  <dcterms:modified xsi:type="dcterms:W3CDTF">2025-07-02T15:28:01Z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