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filterPrivacy="1" codeName="ThisWorkbook" autoCompressPictures="0"/>
  <xr:revisionPtr revIDLastSave="0" documentId="13_ncr:1_{05BA21A0-1DC4-4FF2-BA74-A07536DA2D1C}" xr6:coauthVersionLast="47" xr6:coauthVersionMax="47" xr10:uidLastSave="{00000000-0000-0000-0000-000000000000}"/>
  <workbookProtection lockStructure="1"/>
  <bookViews>
    <workbookView xWindow="-120" yWindow="-120" windowWidth="29040" windowHeight="15720" tabRatio="788" xr2:uid="{00000000-000D-0000-FFFF-FFFF00000000}"/>
  </bookViews>
  <sheets>
    <sheet name="December 2025" sheetId="27" r:id="rId1"/>
    <sheet name="January" sheetId="14" r:id="rId2"/>
    <sheet name="February" sheetId="15" r:id="rId3"/>
    <sheet name="March" sheetId="16" r:id="rId4"/>
    <sheet name="April" sheetId="17" r:id="rId5"/>
    <sheet name="May" sheetId="18" r:id="rId6"/>
    <sheet name="June" sheetId="19" r:id="rId7"/>
    <sheet name="July" sheetId="20" r:id="rId8"/>
    <sheet name="August" sheetId="21" r:id="rId9"/>
    <sheet name="September" sheetId="22" r:id="rId10"/>
    <sheet name="October" sheetId="23" r:id="rId11"/>
    <sheet name="November" sheetId="24" r:id="rId12"/>
    <sheet name="December" sheetId="25" r:id="rId13"/>
  </sheets>
  <externalReferences>
    <externalReference r:id="rId14"/>
  </externalReferences>
  <definedNames>
    <definedName name="CalendarYear">January!$K$3</definedName>
    <definedName name="ColumnTitleRegion1..H12.1">January!$B$2</definedName>
    <definedName name="ColumnTitleRegion1..H12.10">October!$B$2</definedName>
    <definedName name="ColumnTitleRegion1..H12.11">November!$B$2</definedName>
    <definedName name="ColumnTitleRegion1..H12.12">December!$B$2</definedName>
    <definedName name="ColumnTitleRegion1..H12.2">February!$B$2</definedName>
    <definedName name="ColumnTitleRegion1..H12.3">March!$B$2</definedName>
    <definedName name="ColumnTitleRegion1..H12.4">April!$B$2</definedName>
    <definedName name="ColumnTitleRegion1..H12.5">May!$B$2</definedName>
    <definedName name="ColumnTitleRegion1..H12.6">June!$B$2</definedName>
    <definedName name="ColumnTitleRegion1..H12.7">July!$B$2</definedName>
    <definedName name="ColumnTitleRegion1..H12.8">August!$B$2</definedName>
    <definedName name="ColumnTitleRegion1..H12.9">September!$B$2</definedName>
    <definedName name="ColumnTitleRegion2..C14.1">January!$B$2</definedName>
    <definedName name="ColumnTitleRegion2..C14.10">October!$B$2</definedName>
    <definedName name="ColumnTitleRegion2..C14.11">November!$B$2</definedName>
    <definedName name="ColumnTitleRegion2..C14.12">December!$B$2</definedName>
    <definedName name="ColumnTitleRegion2..C14.2">February!$B$2</definedName>
    <definedName name="ColumnTitleRegion2..C14.3">March!$B$2</definedName>
    <definedName name="ColumnTitleRegion2..C14.4">April!$B$2</definedName>
    <definedName name="ColumnTitleRegion2..C14.5">May!$B$2</definedName>
    <definedName name="ColumnTitleRegion2..C14.6">June!$B$2</definedName>
    <definedName name="ColumnTitleRegion2..C14.7">July!$B$2</definedName>
    <definedName name="ColumnTitleRegion2..C14.8">August!$B$2</definedName>
    <definedName name="ColumnTitleRegion2..C14.9">September!$B$2</definedName>
    <definedName name="DaysAndWeeks">{0,1,2,3,4,5,6} + {0;1;2;3;4;5}*7</definedName>
    <definedName name="Dec">[1]January!$J$3</definedName>
    <definedName name="Dece">[1]January!$J$4</definedName>
    <definedName name="Decem">{0,1,2,3,4,5,6} + {0;1;2;3;4;5}*7</definedName>
    <definedName name="_xlnm.Print_Area" localSheetId="1">January!$A$1:$H$14</definedName>
    <definedName name="WeekStart">January!$K$4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3" i="27" l="1"/>
  <c r="A13" i="27"/>
  <c r="A13" i="27" a="1"/>
  <c r="A11" i="27" a="1"/>
  <c r="G11" i="27" s="1"/>
  <c r="G9" i="27"/>
  <c r="F9" i="27"/>
  <c r="E9" i="27"/>
  <c r="D9" i="27"/>
  <c r="A9" i="27" a="1"/>
  <c r="C9" i="27" s="1"/>
  <c r="D7" i="27"/>
  <c r="C7" i="27"/>
  <c r="A7" i="27" a="1"/>
  <c r="B7" i="27" s="1"/>
  <c r="A5" i="27" a="1"/>
  <c r="G5" i="27" s="1"/>
  <c r="G3" i="27"/>
  <c r="G2" i="27" s="1"/>
  <c r="D3" i="27"/>
  <c r="A3" i="27" a="1"/>
  <c r="F3" i="27" s="1"/>
  <c r="F2" i="27" s="1"/>
  <c r="D2" i="27"/>
  <c r="A2" i="27"/>
  <c r="F1" i="27"/>
  <c r="G1" i="14"/>
  <c r="A5" i="27" l="1"/>
  <c r="E7" i="27"/>
  <c r="A11" i="27"/>
  <c r="B5" i="27"/>
  <c r="F7" i="27"/>
  <c r="B11" i="27"/>
  <c r="C5" i="27"/>
  <c r="G7" i="27"/>
  <c r="C11" i="27"/>
  <c r="D5" i="27"/>
  <c r="D11" i="27"/>
  <c r="A3" i="27"/>
  <c r="E5" i="27"/>
  <c r="A9" i="27"/>
  <c r="E11" i="27"/>
  <c r="B3" i="27"/>
  <c r="B2" i="27" s="1"/>
  <c r="F5" i="27"/>
  <c r="B9" i="27"/>
  <c r="F11" i="27"/>
  <c r="C3" i="27"/>
  <c r="C2" i="27" s="1"/>
  <c r="E3" i="27"/>
  <c r="E2" i="27" s="1"/>
  <c r="A7" i="27"/>
  <c r="G1" i="22"/>
  <c r="G1" i="21"/>
  <c r="G1" i="20"/>
  <c r="G1" i="19"/>
  <c r="G1" i="17"/>
  <c r="G1" i="16"/>
  <c r="G1" i="15"/>
  <c r="G1" i="25"/>
  <c r="G1" i="24"/>
  <c r="G1" i="23"/>
  <c r="G1" i="18"/>
  <c r="B2" i="25"/>
  <c r="B2" i="24"/>
  <c r="B2" i="23"/>
  <c r="B2" i="22"/>
  <c r="B2" i="21"/>
  <c r="B2" i="20"/>
  <c r="B2" i="19"/>
  <c r="B2" i="18"/>
  <c r="B2" i="17"/>
  <c r="B2" i="16"/>
  <c r="B2" i="15" l="1"/>
  <c r="B13" i="25" l="1" a="1"/>
  <c r="C13" i="25" s="1"/>
  <c r="B11" i="25" a="1"/>
  <c r="H11" i="25" s="1"/>
  <c r="B9" i="25" a="1"/>
  <c r="G9" i="25" s="1"/>
  <c r="B7" i="25" a="1"/>
  <c r="G7" i="25" s="1"/>
  <c r="B5" i="25" a="1"/>
  <c r="H5" i="25" s="1"/>
  <c r="B3" i="25" a="1"/>
  <c r="G3" i="25" s="1"/>
  <c r="G2" i="25" s="1"/>
  <c r="B13" i="24" a="1"/>
  <c r="C13" i="24" s="1"/>
  <c r="B11" i="24" a="1"/>
  <c r="H11" i="24" s="1"/>
  <c r="B9" i="24" a="1"/>
  <c r="G9" i="24" s="1"/>
  <c r="B7" i="24" a="1"/>
  <c r="G7" i="24" s="1"/>
  <c r="B5" i="24" a="1"/>
  <c r="H5" i="24" s="1"/>
  <c r="B3" i="24" a="1"/>
  <c r="G3" i="24" s="1"/>
  <c r="G2" i="24" s="1"/>
  <c r="B13" i="23" a="1"/>
  <c r="C13" i="23" s="1"/>
  <c r="B11" i="23" a="1"/>
  <c r="H11" i="23" s="1"/>
  <c r="B9" i="23" a="1"/>
  <c r="G9" i="23" s="1"/>
  <c r="B7" i="23" a="1"/>
  <c r="G7" i="23" s="1"/>
  <c r="B5" i="23" a="1"/>
  <c r="H5" i="23" s="1"/>
  <c r="B3" i="23" a="1"/>
  <c r="G3" i="23" s="1"/>
  <c r="G2" i="23" s="1"/>
  <c r="B13" i="22" a="1"/>
  <c r="C13" i="22" s="1"/>
  <c r="B11" i="22" a="1"/>
  <c r="H11" i="22" s="1"/>
  <c r="B9" i="22" a="1"/>
  <c r="G9" i="22" s="1"/>
  <c r="B7" i="22" a="1"/>
  <c r="H7" i="22" s="1"/>
  <c r="B5" i="22" a="1"/>
  <c r="G5" i="22" s="1"/>
  <c r="B3" i="22" a="1"/>
  <c r="H3" i="22" s="1"/>
  <c r="H2" i="22" s="1"/>
  <c r="B13" i="21" a="1"/>
  <c r="C13" i="21" s="1"/>
  <c r="B11" i="21" a="1"/>
  <c r="H11" i="21" s="1"/>
  <c r="B9" i="21" a="1"/>
  <c r="G9" i="21" s="1"/>
  <c r="B7" i="21" a="1"/>
  <c r="G7" i="21" s="1"/>
  <c r="B5" i="21" a="1"/>
  <c r="H5" i="21" s="1"/>
  <c r="B3" i="21" a="1"/>
  <c r="G3" i="21" s="1"/>
  <c r="G2" i="21" s="1"/>
  <c r="B13" i="20" a="1"/>
  <c r="C13" i="20" s="1"/>
  <c r="B11" i="20" a="1"/>
  <c r="H11" i="20" s="1"/>
  <c r="B9" i="20" a="1"/>
  <c r="G9" i="20" s="1"/>
  <c r="B7" i="20" a="1"/>
  <c r="H7" i="20" s="1"/>
  <c r="B5" i="20" a="1"/>
  <c r="G5" i="20" s="1"/>
  <c r="B3" i="20" a="1"/>
  <c r="E3" i="20" s="1"/>
  <c r="E2" i="20" s="1"/>
  <c r="B13" i="19" a="1"/>
  <c r="C13" i="19" s="1"/>
  <c r="B11" i="19" a="1"/>
  <c r="H11" i="19" s="1"/>
  <c r="B9" i="19" a="1"/>
  <c r="G9" i="19" s="1"/>
  <c r="B7" i="19" a="1"/>
  <c r="H7" i="19" s="1"/>
  <c r="B5" i="19" a="1"/>
  <c r="G5" i="19" s="1"/>
  <c r="B3" i="19" a="1"/>
  <c r="H3" i="19" s="1"/>
  <c r="H2" i="19" s="1"/>
  <c r="B13" i="18" a="1"/>
  <c r="C13" i="18" s="1"/>
  <c r="B11" i="18" a="1"/>
  <c r="G11" i="18" s="1"/>
  <c r="B9" i="18" a="1"/>
  <c r="G9" i="18" s="1"/>
  <c r="B7" i="18" a="1"/>
  <c r="G7" i="18" s="1"/>
  <c r="B5" i="18" a="1"/>
  <c r="G5" i="18" s="1"/>
  <c r="B3" i="18" a="1"/>
  <c r="G3" i="18" s="1"/>
  <c r="G2" i="18" s="1"/>
  <c r="B13" i="17" a="1"/>
  <c r="B13" i="17" s="1"/>
  <c r="B11" i="17" a="1"/>
  <c r="G11" i="17" s="1"/>
  <c r="B9" i="17" a="1"/>
  <c r="H9" i="17" s="1"/>
  <c r="B7" i="17" a="1"/>
  <c r="H7" i="17" s="1"/>
  <c r="B5" i="17" a="1"/>
  <c r="G5" i="17" s="1"/>
  <c r="B3" i="17" a="1"/>
  <c r="H3" i="17" s="1"/>
  <c r="H2" i="17" s="1"/>
  <c r="B13" i="16" a="1"/>
  <c r="C13" i="16" s="1"/>
  <c r="B11" i="16" a="1"/>
  <c r="H11" i="16" s="1"/>
  <c r="B9" i="16" a="1"/>
  <c r="G9" i="16" s="1"/>
  <c r="B7" i="16" a="1"/>
  <c r="H7" i="16" s="1"/>
  <c r="B5" i="16" a="1"/>
  <c r="G5" i="16" s="1"/>
  <c r="B3" i="16" a="1"/>
  <c r="H3" i="16" s="1"/>
  <c r="H2" i="16" s="1"/>
  <c r="B13" i="15" a="1"/>
  <c r="C13" i="15" s="1"/>
  <c r="B11" i="15" a="1"/>
  <c r="H11" i="15" s="1"/>
  <c r="B9" i="15" a="1"/>
  <c r="G9" i="15" s="1"/>
  <c r="B7" i="15" a="1"/>
  <c r="H7" i="15" s="1"/>
  <c r="B5" i="15" a="1"/>
  <c r="G5" i="15" s="1"/>
  <c r="B3" i="15" a="1"/>
  <c r="H3" i="15" s="1"/>
  <c r="H2" i="15" s="1"/>
  <c r="B7" i="18" l="1"/>
  <c r="B3" i="18"/>
  <c r="B11" i="18"/>
  <c r="F3" i="18"/>
  <c r="F2" i="18" s="1"/>
  <c r="F7" i="18"/>
  <c r="F11" i="18"/>
  <c r="D5" i="18"/>
  <c r="H5" i="18"/>
  <c r="D9" i="18"/>
  <c r="H9" i="18"/>
  <c r="D3" i="18"/>
  <c r="D2" i="18" s="1"/>
  <c r="H3" i="18"/>
  <c r="H2" i="18" s="1"/>
  <c r="B5" i="18"/>
  <c r="F5" i="18"/>
  <c r="D7" i="18"/>
  <c r="H7" i="18"/>
  <c r="B9" i="18"/>
  <c r="F9" i="18"/>
  <c r="D11" i="18"/>
  <c r="H11" i="18"/>
  <c r="B13" i="18"/>
  <c r="C5" i="25"/>
  <c r="E5" i="25"/>
  <c r="G5" i="25"/>
  <c r="C11" i="25"/>
  <c r="E11" i="25"/>
  <c r="G11" i="25"/>
  <c r="B3" i="25"/>
  <c r="D3" i="25"/>
  <c r="D2" i="25" s="1"/>
  <c r="F3" i="25"/>
  <c r="F2" i="25" s="1"/>
  <c r="H3" i="25"/>
  <c r="H2" i="25" s="1"/>
  <c r="B5" i="25"/>
  <c r="D5" i="25"/>
  <c r="F5" i="25"/>
  <c r="B7" i="25"/>
  <c r="D7" i="25"/>
  <c r="F7" i="25"/>
  <c r="H7" i="25"/>
  <c r="B9" i="25"/>
  <c r="D9" i="25"/>
  <c r="F9" i="25"/>
  <c r="H9" i="25"/>
  <c r="B11" i="25"/>
  <c r="D11" i="25"/>
  <c r="F11" i="25"/>
  <c r="B13" i="25"/>
  <c r="C3" i="25"/>
  <c r="C2" i="25" s="1"/>
  <c r="E3" i="25"/>
  <c r="E2" i="25" s="1"/>
  <c r="C7" i="25"/>
  <c r="E7" i="25"/>
  <c r="C9" i="25"/>
  <c r="E9" i="25"/>
  <c r="C5" i="24"/>
  <c r="E5" i="24"/>
  <c r="G5" i="24"/>
  <c r="C11" i="24"/>
  <c r="E11" i="24"/>
  <c r="G11" i="24"/>
  <c r="B3" i="24"/>
  <c r="D3" i="24"/>
  <c r="D2" i="24" s="1"/>
  <c r="F3" i="24"/>
  <c r="F2" i="24" s="1"/>
  <c r="H3" i="24"/>
  <c r="H2" i="24" s="1"/>
  <c r="B5" i="24"/>
  <c r="D5" i="24"/>
  <c r="F5" i="24"/>
  <c r="B7" i="24"/>
  <c r="D7" i="24"/>
  <c r="F7" i="24"/>
  <c r="H7" i="24"/>
  <c r="B9" i="24"/>
  <c r="D9" i="24"/>
  <c r="F9" i="24"/>
  <c r="H9" i="24"/>
  <c r="B11" i="24"/>
  <c r="D11" i="24"/>
  <c r="F11" i="24"/>
  <c r="B13" i="24"/>
  <c r="C3" i="24"/>
  <c r="C2" i="24" s="1"/>
  <c r="E3" i="24"/>
  <c r="E2" i="24" s="1"/>
  <c r="C7" i="24"/>
  <c r="E7" i="24"/>
  <c r="C9" i="24"/>
  <c r="E9" i="24"/>
  <c r="C5" i="23"/>
  <c r="E5" i="23"/>
  <c r="G5" i="23"/>
  <c r="C11" i="23"/>
  <c r="E11" i="23"/>
  <c r="G11" i="23"/>
  <c r="B3" i="23"/>
  <c r="D3" i="23"/>
  <c r="D2" i="23" s="1"/>
  <c r="F3" i="23"/>
  <c r="F2" i="23" s="1"/>
  <c r="H3" i="23"/>
  <c r="H2" i="23" s="1"/>
  <c r="B5" i="23"/>
  <c r="D5" i="23"/>
  <c r="F5" i="23"/>
  <c r="B7" i="23"/>
  <c r="D7" i="23"/>
  <c r="F7" i="23"/>
  <c r="H7" i="23"/>
  <c r="B9" i="23"/>
  <c r="D9" i="23"/>
  <c r="F9" i="23"/>
  <c r="H9" i="23"/>
  <c r="B11" i="23"/>
  <c r="D11" i="23"/>
  <c r="F11" i="23"/>
  <c r="B13" i="23"/>
  <c r="C3" i="23"/>
  <c r="C2" i="23" s="1"/>
  <c r="E3" i="23"/>
  <c r="E2" i="23" s="1"/>
  <c r="C7" i="23"/>
  <c r="E7" i="23"/>
  <c r="C9" i="23"/>
  <c r="E9" i="23"/>
  <c r="C3" i="22"/>
  <c r="C2" i="22" s="1"/>
  <c r="E3" i="22"/>
  <c r="E2" i="22" s="1"/>
  <c r="G3" i="22"/>
  <c r="G2" i="22" s="1"/>
  <c r="C7" i="22"/>
  <c r="E7" i="22"/>
  <c r="G7" i="22"/>
  <c r="C11" i="22"/>
  <c r="E11" i="22"/>
  <c r="G11" i="22"/>
  <c r="B3" i="22"/>
  <c r="D3" i="22"/>
  <c r="D2" i="22" s="1"/>
  <c r="F3" i="22"/>
  <c r="F2" i="22" s="1"/>
  <c r="B5" i="22"/>
  <c r="D5" i="22"/>
  <c r="F5" i="22"/>
  <c r="H5" i="22"/>
  <c r="B7" i="22"/>
  <c r="D7" i="22"/>
  <c r="F7" i="22"/>
  <c r="B9" i="22"/>
  <c r="D9" i="22"/>
  <c r="F9" i="22"/>
  <c r="H9" i="22"/>
  <c r="B11" i="22"/>
  <c r="D11" i="22"/>
  <c r="F11" i="22"/>
  <c r="B13" i="22"/>
  <c r="C5" i="22"/>
  <c r="E5" i="22"/>
  <c r="C9" i="22"/>
  <c r="E9" i="22"/>
  <c r="C5" i="21"/>
  <c r="E5" i="21"/>
  <c r="G5" i="21"/>
  <c r="C11" i="21"/>
  <c r="E11" i="21"/>
  <c r="G11" i="21"/>
  <c r="B3" i="21"/>
  <c r="D3" i="21"/>
  <c r="D2" i="21" s="1"/>
  <c r="F3" i="21"/>
  <c r="F2" i="21" s="1"/>
  <c r="H3" i="21"/>
  <c r="H2" i="21" s="1"/>
  <c r="B5" i="21"/>
  <c r="D5" i="21"/>
  <c r="F5" i="21"/>
  <c r="B7" i="21"/>
  <c r="D7" i="21"/>
  <c r="F7" i="21"/>
  <c r="H7" i="21"/>
  <c r="B9" i="21"/>
  <c r="D9" i="21"/>
  <c r="F9" i="21"/>
  <c r="H9" i="21"/>
  <c r="B11" i="21"/>
  <c r="D11" i="21"/>
  <c r="F11" i="21"/>
  <c r="B13" i="21"/>
  <c r="C3" i="21"/>
  <c r="C2" i="21" s="1"/>
  <c r="E3" i="21"/>
  <c r="E2" i="21" s="1"/>
  <c r="C7" i="21"/>
  <c r="E7" i="21"/>
  <c r="C9" i="21"/>
  <c r="E9" i="21"/>
  <c r="C3" i="20"/>
  <c r="C2" i="20" s="1"/>
  <c r="G3" i="20"/>
  <c r="G2" i="20" s="1"/>
  <c r="C7" i="20"/>
  <c r="E7" i="20"/>
  <c r="G7" i="20"/>
  <c r="C11" i="20"/>
  <c r="E11" i="20"/>
  <c r="G11" i="20"/>
  <c r="B3" i="20"/>
  <c r="D3" i="20"/>
  <c r="D2" i="20" s="1"/>
  <c r="F3" i="20"/>
  <c r="F2" i="20" s="1"/>
  <c r="H3" i="20"/>
  <c r="H2" i="20" s="1"/>
  <c r="B5" i="20"/>
  <c r="D5" i="20"/>
  <c r="F5" i="20"/>
  <c r="H5" i="20"/>
  <c r="B7" i="20"/>
  <c r="D7" i="20"/>
  <c r="F7" i="20"/>
  <c r="B9" i="20"/>
  <c r="D9" i="20"/>
  <c r="F9" i="20"/>
  <c r="H9" i="20"/>
  <c r="B11" i="20"/>
  <c r="D11" i="20"/>
  <c r="F11" i="20"/>
  <c r="B13" i="20"/>
  <c r="C5" i="20"/>
  <c r="E5" i="20"/>
  <c r="C9" i="20"/>
  <c r="E9" i="20"/>
  <c r="C3" i="19"/>
  <c r="C2" i="19" s="1"/>
  <c r="E3" i="19"/>
  <c r="E2" i="19" s="1"/>
  <c r="G3" i="19"/>
  <c r="G2" i="19" s="1"/>
  <c r="C7" i="19"/>
  <c r="E7" i="19"/>
  <c r="G7" i="19"/>
  <c r="C11" i="19"/>
  <c r="E11" i="19"/>
  <c r="G11" i="19"/>
  <c r="B3" i="19"/>
  <c r="D3" i="19"/>
  <c r="D2" i="19" s="1"/>
  <c r="F3" i="19"/>
  <c r="F2" i="19" s="1"/>
  <c r="B5" i="19"/>
  <c r="D5" i="19"/>
  <c r="F5" i="19"/>
  <c r="H5" i="19"/>
  <c r="B7" i="19"/>
  <c r="D7" i="19"/>
  <c r="F7" i="19"/>
  <c r="B9" i="19"/>
  <c r="D9" i="19"/>
  <c r="F9" i="19"/>
  <c r="H9" i="19"/>
  <c r="B11" i="19"/>
  <c r="D11" i="19"/>
  <c r="F11" i="19"/>
  <c r="B13" i="19"/>
  <c r="C5" i="19"/>
  <c r="E5" i="19"/>
  <c r="C9" i="19"/>
  <c r="E9" i="19"/>
  <c r="C3" i="18"/>
  <c r="C2" i="18" s="1"/>
  <c r="E3" i="18"/>
  <c r="E2" i="18" s="1"/>
  <c r="C5" i="18"/>
  <c r="E5" i="18"/>
  <c r="C7" i="18"/>
  <c r="E7" i="18"/>
  <c r="C9" i="18"/>
  <c r="E9" i="18"/>
  <c r="C11" i="18"/>
  <c r="E11" i="18"/>
  <c r="C3" i="17"/>
  <c r="C2" i="17" s="1"/>
  <c r="E3" i="17"/>
  <c r="E2" i="17" s="1"/>
  <c r="G3" i="17"/>
  <c r="G2" i="17" s="1"/>
  <c r="C7" i="17"/>
  <c r="E7" i="17"/>
  <c r="G7" i="17"/>
  <c r="C9" i="17"/>
  <c r="E9" i="17"/>
  <c r="G9" i="17"/>
  <c r="C13" i="17"/>
  <c r="B3" i="17"/>
  <c r="D3" i="17"/>
  <c r="D2" i="17" s="1"/>
  <c r="F3" i="17"/>
  <c r="F2" i="17" s="1"/>
  <c r="B5" i="17"/>
  <c r="D5" i="17"/>
  <c r="F5" i="17"/>
  <c r="H5" i="17"/>
  <c r="B7" i="17"/>
  <c r="D7" i="17"/>
  <c r="F7" i="17"/>
  <c r="B9" i="17"/>
  <c r="D9" i="17"/>
  <c r="F9" i="17"/>
  <c r="B11" i="17"/>
  <c r="D11" i="17"/>
  <c r="F11" i="17"/>
  <c r="H11" i="17"/>
  <c r="C5" i="17"/>
  <c r="E5" i="17"/>
  <c r="C11" i="17"/>
  <c r="E11" i="17"/>
  <c r="C3" i="16"/>
  <c r="C2" i="16" s="1"/>
  <c r="E3" i="16"/>
  <c r="E2" i="16" s="1"/>
  <c r="G3" i="16"/>
  <c r="G2" i="16" s="1"/>
  <c r="C7" i="16"/>
  <c r="E7" i="16"/>
  <c r="G7" i="16"/>
  <c r="C11" i="16"/>
  <c r="E11" i="16"/>
  <c r="G11" i="16"/>
  <c r="B3" i="16"/>
  <c r="D3" i="16"/>
  <c r="D2" i="16" s="1"/>
  <c r="F3" i="16"/>
  <c r="F2" i="16" s="1"/>
  <c r="B5" i="16"/>
  <c r="D5" i="16"/>
  <c r="F5" i="16"/>
  <c r="H5" i="16"/>
  <c r="B7" i="16"/>
  <c r="D7" i="16"/>
  <c r="F7" i="16"/>
  <c r="B9" i="16"/>
  <c r="D9" i="16"/>
  <c r="F9" i="16"/>
  <c r="H9" i="16"/>
  <c r="B11" i="16"/>
  <c r="D11" i="16"/>
  <c r="F11" i="16"/>
  <c r="B13" i="16"/>
  <c r="C5" i="16"/>
  <c r="E5" i="16"/>
  <c r="C9" i="16"/>
  <c r="E9" i="16"/>
  <c r="C3" i="15"/>
  <c r="C2" i="15" s="1"/>
  <c r="E3" i="15"/>
  <c r="E2" i="15" s="1"/>
  <c r="G3" i="15"/>
  <c r="G2" i="15" s="1"/>
  <c r="C7" i="15"/>
  <c r="E7" i="15"/>
  <c r="G7" i="15"/>
  <c r="C11" i="15"/>
  <c r="E11" i="15"/>
  <c r="G11" i="15"/>
  <c r="B3" i="15"/>
  <c r="D3" i="15"/>
  <c r="D2" i="15" s="1"/>
  <c r="F3" i="15"/>
  <c r="F2" i="15" s="1"/>
  <c r="B5" i="15"/>
  <c r="D5" i="15"/>
  <c r="F5" i="15"/>
  <c r="H5" i="15"/>
  <c r="B7" i="15"/>
  <c r="D7" i="15"/>
  <c r="F7" i="15"/>
  <c r="B9" i="15"/>
  <c r="D9" i="15"/>
  <c r="F9" i="15"/>
  <c r="H9" i="15"/>
  <c r="B11" i="15"/>
  <c r="D11" i="15"/>
  <c r="F11" i="15"/>
  <c r="B13" i="15"/>
  <c r="C5" i="15"/>
  <c r="E5" i="15"/>
  <c r="C9" i="15"/>
  <c r="E9" i="15"/>
  <c r="B2" i="14"/>
  <c r="B13" i="14" l="1" a="1"/>
  <c r="C13" i="14" s="1"/>
  <c r="B11" i="14" a="1"/>
  <c r="C11" i="14" s="1"/>
  <c r="B9" i="14" a="1"/>
  <c r="B9" i="14" s="1"/>
  <c r="B7" i="14" a="1"/>
  <c r="B7" i="14" s="1"/>
  <c r="B5" i="14" a="1"/>
  <c r="B5" i="14" s="1"/>
  <c r="B3" i="14" a="1"/>
  <c r="B3" i="14" s="1"/>
  <c r="E5" i="14" l="1"/>
  <c r="G5" i="14"/>
  <c r="C5" i="14"/>
  <c r="G9" i="14"/>
  <c r="E9" i="14"/>
  <c r="C9" i="14"/>
  <c r="H5" i="14"/>
  <c r="F5" i="14"/>
  <c r="D5" i="14"/>
  <c r="G7" i="14"/>
  <c r="C7" i="14"/>
  <c r="H9" i="14"/>
  <c r="F9" i="14"/>
  <c r="D9" i="14"/>
  <c r="E7" i="14"/>
  <c r="B13" i="14"/>
  <c r="H11" i="14"/>
  <c r="F11" i="14"/>
  <c r="D11" i="14"/>
  <c r="B11" i="14"/>
  <c r="G11" i="14"/>
  <c r="E11" i="14"/>
  <c r="H7" i="14"/>
  <c r="F7" i="14"/>
  <c r="D7" i="14"/>
  <c r="G3" i="14"/>
  <c r="G2" i="14" s="1"/>
  <c r="E3" i="14"/>
  <c r="E2" i="14" s="1"/>
  <c r="C3" i="14"/>
  <c r="C2" i="14" s="1"/>
  <c r="H3" i="14"/>
  <c r="H2" i="14" s="1"/>
  <c r="F3" i="14"/>
  <c r="F2" i="14" s="1"/>
  <c r="D3" i="14"/>
  <c r="D2" i="14" s="1"/>
</calcChain>
</file>

<file path=xl/sharedStrings.xml><?xml version="1.0" encoding="utf-8"?>
<sst xmlns="http://schemas.openxmlformats.org/spreadsheetml/2006/main" count="233" uniqueCount="83">
  <si>
    <t>SUNDAY</t>
  </si>
  <si>
    <t>Year</t>
  </si>
  <si>
    <t>Week Start</t>
  </si>
  <si>
    <t>Calendar Settings</t>
  </si>
  <si>
    <t>Run Payroll Register</t>
  </si>
  <si>
    <t>Merit Increases and New Quarter Start</t>
  </si>
  <si>
    <t>Verify leave submitted in ESS</t>
  </si>
  <si>
    <t>Leave Team 
Pre-Payroll Validaton</t>
  </si>
  <si>
    <t>Review CU Weekly FAMLI Benefit Tile and Query</t>
  </si>
  <si>
    <t>Payroll Processing Deadline</t>
  </si>
  <si>
    <t>Leave Team 
Payroll Validation</t>
  </si>
  <si>
    <t>Pay Day</t>
  </si>
  <si>
    <t xml:space="preserve"> New Quarter Start</t>
  </si>
  <si>
    <t>Key</t>
  </si>
  <si>
    <t>FAMLI Calendar - University of Colorado System</t>
  </si>
  <si>
    <t>Deadline to Submit December 2025 Supplemental Leave</t>
  </si>
  <si>
    <t>Check FAMLI Tile/Query for Benefit Change (Jan. 1)</t>
  </si>
  <si>
    <t>Employee submission deadline for leave taken in previous month  (Feb. 5 and 11)</t>
  </si>
  <si>
    <t>HR Partners and employees review FAMLI Query and/or Tile for benefit amounts and supplemental leave rates (Feb. 6)</t>
  </si>
  <si>
    <t>HR Partners review and validate leave submitted in leave self-service portal (ESS) to ensure accuracy before payroll processing (Feb. 10)</t>
  </si>
  <si>
    <t>Employee submission deadline for leave taken in previous month  (Mar. 5 and 13)</t>
  </si>
  <si>
    <t>HR Partners and employees review FAMLI Query and/or Tile for benefit amounts and supplemental leave rates (Mar. 6)</t>
  </si>
  <si>
    <t>HR Partners review and validate leave submitted in leave self-service portal (ESS) to ensure accuracy before payroll processing  (Mar. 10)</t>
  </si>
  <si>
    <t>Check FAMLI Tile/Query for Benefit Change (Apr. 1)</t>
  </si>
  <si>
    <t>HR Partners review and validate leave submitted in leave self-service portal (ESS) to ensure accuracy before payroll processing  (Apr. 10)</t>
  </si>
  <si>
    <t>HR Partners and employees review FAMLI Query and/or Tile for benefit amounts and supplemental leave rates (May 6)</t>
  </si>
  <si>
    <t>Employee submission deadline for leave taken in previous month  (Jun. 5 and 11)</t>
  </si>
  <si>
    <t>HR Partners review and validate leave submitted in leave self-service portal (ESS) to ensure accuracy before payroll processing (Jun. 10)</t>
  </si>
  <si>
    <t>Check FAMLI Tile/Query for Benefit Change (Jul. 1)</t>
  </si>
  <si>
    <t>HR Partners review and validate leave submitted in leave self-service portal (ESS) to ensure accuracy before payroll processing   (Jul. 10)</t>
  </si>
  <si>
    <t>Employee submission deadline for leave taken in previous month (Aug. 5 and 13)</t>
  </si>
  <si>
    <t>HR Partners and employees review FAMLI Query and/or Tile for benefit amounts and supplemental leave rates (Aug. 6)</t>
  </si>
  <si>
    <t>HR Partners and employees review FAMLI Query and/or Tile for benefit amounts and supplemental leave rates (Sep. 8)</t>
  </si>
  <si>
    <t>HR Partners review and validate leave submitted in leave self-service portal (ESS) to ensure accuracy before payroll processing (Sep. 10)</t>
  </si>
  <si>
    <t>Check FAMLI Tile/Query for Benefit Change (Oct. 1)</t>
  </si>
  <si>
    <t>Employee submission deadline for leave taken in previous month (Nov. 5 and 11)</t>
  </si>
  <si>
    <t>HR Partners and employees review FAMLI Query and/or Tile for benefit amounts and supplemental leave rates (Nov. 6)</t>
  </si>
  <si>
    <t>HR Partners review and validate leave submitted in leave self-service portal (ESS) to ensure accuracy before payroll processing (Nov. 10)</t>
  </si>
  <si>
    <t>HR Partners and employees review FAMLI Query and/or Tile for benefit amounts and supplemental leave rates (Dec. 8)</t>
  </si>
  <si>
    <t>HR Partners review and validate leave submitted in leave self-service portal (ESS) to ensure accuracy before payroll processing (Dec. 10)</t>
  </si>
  <si>
    <r>
      <rPr>
        <b/>
        <sz val="11"/>
        <color rgb="FF2049B1"/>
        <rFont val="Arial"/>
        <family val="2"/>
      </rPr>
      <t>Deadline to Submit December 2025 leave in ESS</t>
    </r>
    <r>
      <rPr>
        <b/>
        <sz val="6"/>
        <color rgb="FF2049B1"/>
        <rFont val="Arial"/>
        <family val="2"/>
      </rPr>
      <t xml:space="preserve">
</t>
    </r>
  </si>
  <si>
    <t>Employee submission deadline for leave taken in previous month  (Jan. 5 and 13)</t>
  </si>
  <si>
    <t>HR Partners and employees review FAMLI Query and/or Tile for benefit amounts and supplemental leave rates (Jan. 6)</t>
  </si>
  <si>
    <t>Deadline to Submit January 2026 Supplemental Leave</t>
  </si>
  <si>
    <r>
      <rPr>
        <b/>
        <sz val="11"/>
        <color rgb="FF2049B1"/>
        <rFont val="Arial"/>
        <family val="2"/>
      </rPr>
      <t>Deadline to Submit January 2026 leave in ESS</t>
    </r>
    <r>
      <rPr>
        <b/>
        <sz val="6"/>
        <color rgb="FF2049B1"/>
        <rFont val="Arial"/>
        <family val="2"/>
      </rPr>
      <t xml:space="preserve">
</t>
    </r>
  </si>
  <si>
    <t>Deadline to Submit February 2026 Supplemental Leave</t>
  </si>
  <si>
    <r>
      <rPr>
        <b/>
        <sz val="11"/>
        <color rgb="FF2049B1"/>
        <rFont val="Arial"/>
        <family val="2"/>
      </rPr>
      <t>Deadline to Submit February 2026 leave in ESS</t>
    </r>
    <r>
      <rPr>
        <b/>
        <sz val="6"/>
        <color rgb="FF2049B1"/>
        <rFont val="Arial"/>
        <family val="2"/>
      </rPr>
      <t xml:space="preserve">
</t>
    </r>
  </si>
  <si>
    <r>
      <rPr>
        <b/>
        <sz val="11"/>
        <color rgb="FF2049B1"/>
        <rFont val="Arial"/>
        <family val="2"/>
      </rPr>
      <t>Deadline to Submit March 2026 leave in ESS</t>
    </r>
    <r>
      <rPr>
        <b/>
        <sz val="6"/>
        <color rgb="FF2049B1"/>
        <rFont val="Arial"/>
        <family val="2"/>
      </rPr>
      <t xml:space="preserve">
</t>
    </r>
  </si>
  <si>
    <t>Deadline to Submit March 2026 Supplemental Leave</t>
  </si>
  <si>
    <t>Deadline to Submit April 2026 Supplemental Leave</t>
  </si>
  <si>
    <r>
      <rPr>
        <b/>
        <sz val="11"/>
        <color rgb="FF2049B1"/>
        <rFont val="Arial"/>
        <family val="2"/>
      </rPr>
      <t>Deadline to Submit April 2026 leave in ESS</t>
    </r>
    <r>
      <rPr>
        <b/>
        <sz val="6"/>
        <color rgb="FF2049B1"/>
        <rFont val="Arial"/>
        <family val="2"/>
      </rPr>
      <t xml:space="preserve">
</t>
    </r>
  </si>
  <si>
    <t>Employee submission deadline for leave taken in previous month (Apr. 6 and 14)</t>
  </si>
  <si>
    <t>HR Partners and employees review FAMLI Query and/or Tile for benefit amounts and supplemental leave rates (Apr. 7)</t>
  </si>
  <si>
    <t>Employee submission deadline for leave taken in previous month (May 5 and 12)</t>
  </si>
  <si>
    <t>HR Partners review and validate leave submitted in leave self-service portal (ESS) to ensure accuracy before payroll processing   (May 11)</t>
  </si>
  <si>
    <r>
      <rPr>
        <b/>
        <sz val="11"/>
        <color rgb="FF2049B1"/>
        <rFont val="Arial"/>
        <family val="2"/>
      </rPr>
      <t>Deadline to Submit May 2026 leave in ESS</t>
    </r>
    <r>
      <rPr>
        <b/>
        <sz val="6"/>
        <color rgb="FF2049B1"/>
        <rFont val="Arial"/>
        <family val="2"/>
      </rPr>
      <t xml:space="preserve">
</t>
    </r>
  </si>
  <si>
    <t>Deadline to Submit May 2026 Supplemental Leave</t>
  </si>
  <si>
    <t>HR Partners and employees review FAMLI Query and/or Tile for benefit amounts and supplemental leave rates (Jun. 8)</t>
  </si>
  <si>
    <t>Deadline to Submit June 2026 Supplemental Leave</t>
  </si>
  <si>
    <r>
      <rPr>
        <b/>
        <sz val="11"/>
        <color rgb="FF2049B1"/>
        <rFont val="Arial"/>
        <family val="2"/>
      </rPr>
      <t>Deadline to Submit June 2026 leave in ESS</t>
    </r>
    <r>
      <rPr>
        <b/>
        <sz val="6"/>
        <color rgb="FF2049B1"/>
        <rFont val="Arial"/>
        <family val="2"/>
      </rPr>
      <t xml:space="preserve">
</t>
    </r>
  </si>
  <si>
    <t>Employee submission deadline for leave taken in previous month (Jul. 6 and 15)</t>
  </si>
  <si>
    <t>HR Partners and employees review FAMLI Query and/or Tile for benefit amounts and supplemental leave rates (Jul. 7)</t>
  </si>
  <si>
    <r>
      <rPr>
        <b/>
        <sz val="11"/>
        <color rgb="FF2049B1"/>
        <rFont val="Arial"/>
        <family val="2"/>
      </rPr>
      <t>Deadline to Submit July 2026 leave in ESS</t>
    </r>
    <r>
      <rPr>
        <b/>
        <sz val="6"/>
        <color rgb="FF2049B1"/>
        <rFont val="Arial"/>
        <family val="2"/>
      </rPr>
      <t xml:space="preserve">
</t>
    </r>
  </si>
  <si>
    <t>Deadline to Submit July 2026 Supplemental Leave</t>
  </si>
  <si>
    <t>HR Partners review and validate leave submitted in leave self-service portal (ESS) to ensure accuracy before payroll processing (Aug. 10)</t>
  </si>
  <si>
    <t>Deadline to Submit August 2026 Supplemental Leave</t>
  </si>
  <si>
    <r>
      <rPr>
        <b/>
        <sz val="11"/>
        <color rgb="FF2049B1"/>
        <rFont val="Arial"/>
        <family val="2"/>
      </rPr>
      <t>Deadline to Submit August 2026 leave in ESS</t>
    </r>
    <r>
      <rPr>
        <b/>
        <sz val="6"/>
        <color rgb="FF2049B1"/>
        <rFont val="Arial"/>
        <family val="2"/>
      </rPr>
      <t xml:space="preserve">
</t>
    </r>
  </si>
  <si>
    <t>Employee submission deadline for leave taken in previous month (Sep. 7 and 14)</t>
  </si>
  <si>
    <t>Deadline to Submit Septebmer 2026 Supplemental Leave</t>
  </si>
  <si>
    <r>
      <rPr>
        <b/>
        <sz val="11"/>
        <color rgb="FF2049B1"/>
        <rFont val="Arial"/>
        <family val="2"/>
      </rPr>
      <t>Deadline to Submit September 2026 leave in ESS</t>
    </r>
    <r>
      <rPr>
        <b/>
        <sz val="6"/>
        <color rgb="FF2049B1"/>
        <rFont val="Arial"/>
        <family val="2"/>
      </rPr>
      <t xml:space="preserve">
</t>
    </r>
  </si>
  <si>
    <t>Employee submission deadline for leave taken in previous month (Oct. 5 and 14)</t>
  </si>
  <si>
    <t>HR Partners and employees review FAMLI Query and/or Tile for benefit amounts and supplemental leave rates (Oct. 6)</t>
  </si>
  <si>
    <t>HR Partners review and validate leave submitted in leave self-service portal (ESS) to ensure accuracy before payroll processing (Oct. 12)</t>
  </si>
  <si>
    <t>Deadline to Submit October 2026 Supplemental Leave</t>
  </si>
  <si>
    <r>
      <rPr>
        <b/>
        <sz val="11"/>
        <color rgb="FF2049B1"/>
        <rFont val="Arial"/>
        <family val="2"/>
      </rPr>
      <t>Deadline to Submit October 2026 leave in ESS</t>
    </r>
    <r>
      <rPr>
        <b/>
        <sz val="6"/>
        <color rgb="FF2049B1"/>
        <rFont val="Arial"/>
        <family val="2"/>
      </rPr>
      <t xml:space="preserve">
</t>
    </r>
  </si>
  <si>
    <t>Deadline to Submit November 2026 Supplemental Leave</t>
  </si>
  <si>
    <r>
      <rPr>
        <b/>
        <sz val="11"/>
        <color rgb="FF2049B1"/>
        <rFont val="Arial"/>
        <family val="2"/>
      </rPr>
      <t>Deadline to Submit November 2026 leave in ESS</t>
    </r>
    <r>
      <rPr>
        <b/>
        <sz val="6"/>
        <color rgb="FF2049B1"/>
        <rFont val="Arial"/>
        <family val="2"/>
      </rPr>
      <t xml:space="preserve">
</t>
    </r>
  </si>
  <si>
    <t>Employee submission deadline for leave taken in previous month (Dec. 7 and 14)</t>
  </si>
  <si>
    <t>HR Partners review and validate leave submitted in leave self-service portal (ESS) to ensure accuracy before payroll processing  (Jan. 12)</t>
  </si>
  <si>
    <t>Leave Team 
Pre-Payroll Validation</t>
  </si>
  <si>
    <r>
      <rPr>
        <b/>
        <sz val="11"/>
        <color rgb="FF2049B1"/>
        <rFont val="Arial"/>
        <family val="2"/>
      </rPr>
      <t>Deadline to Submit November 2025 leave in ESS</t>
    </r>
    <r>
      <rPr>
        <b/>
        <sz val="6"/>
        <color rgb="FF2049B1"/>
        <rFont val="Arial"/>
        <family val="2"/>
      </rPr>
      <t xml:space="preserve">
</t>
    </r>
  </si>
  <si>
    <t>Deadline to Submit November 2025 Supplemental Leave</t>
  </si>
  <si>
    <t>Employee submission deadline for leave taken in previous month (Dec. 5 and 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</si>
</sst>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"/>
  </numFmts>
  <fonts count="44">
    <font>
      <sz val="11"/>
      <color theme="1" tint="0.24994659260841701"/>
      <name val="Lucida Sans"/>
      <family val="2"/>
      <scheme val="minor"/>
    </font>
    <font>
      <sz val="8"/>
      <name val="Arial"/>
      <family val="2"/>
    </font>
    <font>
      <sz val="10"/>
      <name val="Century Gothic"/>
      <family val="2"/>
    </font>
    <font>
      <b/>
      <sz val="11"/>
      <color theme="0"/>
      <name val="Lucida Sans"/>
      <family val="2"/>
      <scheme val="minor"/>
    </font>
    <font>
      <b/>
      <sz val="14"/>
      <color theme="0"/>
      <name val="Lucida Sans"/>
      <family val="2"/>
      <scheme val="minor"/>
    </font>
    <font>
      <sz val="35"/>
      <color theme="4"/>
      <name val="Lucida Sans"/>
      <family val="2"/>
      <scheme val="minor"/>
    </font>
    <font>
      <sz val="11"/>
      <color theme="1" tint="0.34998626667073579"/>
      <name val="Lucida Sans"/>
      <family val="2"/>
      <scheme val="minor"/>
    </font>
    <font>
      <sz val="11"/>
      <color theme="4" tint="-0.24994659260841701"/>
      <name val="Lucida Sans"/>
      <family val="2"/>
      <scheme val="minor"/>
    </font>
    <font>
      <sz val="11"/>
      <color indexed="63"/>
      <name val="Lucida Sans"/>
      <family val="2"/>
      <scheme val="minor"/>
    </font>
    <font>
      <b/>
      <sz val="11"/>
      <color theme="1" tint="0.34998626667073579"/>
      <name val="Lucida Sans"/>
      <family val="2"/>
      <scheme val="minor"/>
    </font>
    <font>
      <sz val="11"/>
      <color theme="1" tint="0.24994659260841701"/>
      <name val="Lucida Sans"/>
      <family val="2"/>
      <scheme val="minor"/>
    </font>
    <font>
      <sz val="11"/>
      <color theme="1" tint="0.34998626667073579"/>
      <name val="Lucida Sans"/>
      <family val="2"/>
      <charset val="238"/>
      <scheme val="minor"/>
    </font>
    <font>
      <b/>
      <sz val="11"/>
      <color theme="1" tint="0.34998626667073579"/>
      <name val="Lucida Sans"/>
      <family val="2"/>
      <charset val="238"/>
      <scheme val="minor"/>
    </font>
    <font>
      <sz val="35"/>
      <color theme="1"/>
      <name val="Rockwell"/>
      <family val="1"/>
      <scheme val="major"/>
    </font>
    <font>
      <sz val="11"/>
      <color theme="1"/>
      <name val="Rockwell"/>
      <family val="1"/>
      <scheme val="major"/>
    </font>
    <font>
      <b/>
      <sz val="11"/>
      <color theme="1" tint="0.24994659260841701"/>
      <name val="Lucida Sans"/>
      <family val="2"/>
      <charset val="238"/>
      <scheme val="minor"/>
    </font>
    <font>
      <sz val="35"/>
      <color theme="0"/>
      <name val="Lucida Sans"/>
      <family val="2"/>
      <scheme val="minor"/>
    </font>
    <font>
      <sz val="11"/>
      <color theme="0"/>
      <name val="Lucida Sans"/>
      <family val="2"/>
      <scheme val="minor"/>
    </font>
    <font>
      <b/>
      <sz val="11"/>
      <color theme="9"/>
      <name val="Lucida Sans"/>
      <family val="2"/>
      <scheme val="minor"/>
    </font>
    <font>
      <b/>
      <sz val="11"/>
      <name val="Lucida Sans"/>
      <family val="2"/>
      <scheme val="minor"/>
    </font>
    <font>
      <sz val="35"/>
      <name val="Rockwell"/>
      <family val="1"/>
      <scheme val="major"/>
    </font>
    <font>
      <b/>
      <sz val="11"/>
      <color theme="9"/>
      <name val="Arial"/>
      <family val="2"/>
    </font>
    <font>
      <sz val="35"/>
      <color theme="1"/>
      <name val="Arial"/>
      <family val="2"/>
    </font>
    <font>
      <b/>
      <sz val="8"/>
      <color theme="6"/>
      <name val="Arial"/>
      <family val="2"/>
    </font>
    <font>
      <b/>
      <sz val="11"/>
      <color theme="6"/>
      <name val="Arial"/>
      <family val="2"/>
    </font>
    <font>
      <b/>
      <sz val="11"/>
      <color theme="1" tint="0.34998626667073579"/>
      <name val="Arial"/>
      <family val="2"/>
    </font>
    <font>
      <b/>
      <sz val="11"/>
      <color rgb="FF7030A0"/>
      <name val="Arial"/>
      <family val="2"/>
    </font>
    <font>
      <b/>
      <sz val="11"/>
      <color theme="5"/>
      <name val="Arial"/>
      <family val="2"/>
    </font>
    <font>
      <b/>
      <sz val="11"/>
      <color theme="1" tint="0.24994659260841701"/>
      <name val="Lucida Sans"/>
      <family val="2"/>
      <scheme val="minor"/>
    </font>
    <font>
      <b/>
      <i/>
      <sz val="11"/>
      <color theme="1" tint="0.34998626667073579"/>
      <name val="Arial"/>
      <family val="2"/>
    </font>
    <font>
      <sz val="18"/>
      <color theme="1"/>
      <name val="Rockwell"/>
      <family val="1"/>
      <scheme val="major"/>
    </font>
    <font>
      <sz val="32"/>
      <color theme="1"/>
      <name val="Rockwell"/>
      <family val="1"/>
      <scheme val="major"/>
    </font>
    <font>
      <sz val="32"/>
      <name val="Rockwell"/>
      <family val="1"/>
      <scheme val="major"/>
    </font>
    <font>
      <b/>
      <sz val="11"/>
      <color rgb="FF9F0411"/>
      <name val="Arial"/>
      <family val="2"/>
    </font>
    <font>
      <b/>
      <sz val="11"/>
      <color rgb="FF2049B1"/>
      <name val="Arial"/>
      <family val="2"/>
    </font>
    <font>
      <b/>
      <sz val="11"/>
      <color theme="1" tint="0.249977111117893"/>
      <name val="Arial"/>
      <family val="2"/>
    </font>
    <font>
      <b/>
      <sz val="11"/>
      <color rgb="FF006618"/>
      <name val="Arial"/>
      <family val="2"/>
    </font>
    <font>
      <b/>
      <i/>
      <sz val="11"/>
      <color theme="1" tint="0.249977111117893"/>
      <name val="Arial"/>
      <family val="2"/>
    </font>
    <font>
      <b/>
      <sz val="8"/>
      <color rgb="FF2049B1"/>
      <name val="Arial"/>
      <family val="2"/>
    </font>
    <font>
      <b/>
      <sz val="6"/>
      <color rgb="FF2049B1"/>
      <name val="Arial"/>
      <family val="2"/>
    </font>
    <font>
      <b/>
      <sz val="11"/>
      <color rgb="FF404040"/>
      <name val="Arial"/>
      <family val="2"/>
    </font>
    <font>
      <b/>
      <sz val="11"/>
      <color rgb="FF9F0411"/>
      <name val="Lucida Sans"/>
      <family val="2"/>
      <scheme val="minor"/>
    </font>
    <font>
      <b/>
      <sz val="11"/>
      <color theme="1" tint="0.249977111117893"/>
      <name val="Lucida Sans"/>
      <family val="2"/>
      <charset val="238"/>
      <scheme val="minor"/>
    </font>
    <font>
      <b/>
      <sz val="11"/>
      <color theme="1" tint="0.249977111117893"/>
      <name val="Lucida Sans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>
      <alignment vertical="top"/>
    </xf>
    <xf numFmtId="0" fontId="8" fillId="3" borderId="0" applyNumberFormat="0" applyBorder="0" applyAlignment="0" applyProtection="0"/>
    <xf numFmtId="0" fontId="7" fillId="0" borderId="3" applyNumberFormat="0" applyFill="0" applyProtection="0">
      <alignment horizontal="left" vertical="center" indent="1"/>
    </xf>
    <xf numFmtId="0" fontId="3" fillId="4" borderId="1" applyNumberFormat="0" applyAlignment="0" applyProtection="0"/>
    <xf numFmtId="0" fontId="4" fillId="5" borderId="2" applyNumberFormat="0" applyProtection="0">
      <alignment vertical="center"/>
    </xf>
    <xf numFmtId="0" fontId="5" fillId="0" borderId="0" applyFill="0" applyBorder="0" applyProtection="0">
      <alignment vertical="center"/>
    </xf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6" borderId="0" applyBorder="0" applyProtection="0">
      <alignment horizontal="left" vertical="top" wrapText="1" indent="1"/>
    </xf>
    <xf numFmtId="0" fontId="7" fillId="0" borderId="0" applyFill="0" applyProtection="0"/>
    <xf numFmtId="0" fontId="10" fillId="0" borderId="0" applyFill="0" applyProtection="0"/>
    <xf numFmtId="0" fontId="13" fillId="2" borderId="0">
      <alignment vertical="center"/>
    </xf>
    <xf numFmtId="0" fontId="14" fillId="0" borderId="4">
      <alignment horizontal="left" vertical="center" indent="1"/>
    </xf>
    <xf numFmtId="164" fontId="9" fillId="7" borderId="0">
      <alignment horizontal="left" wrapText="1" indent="1"/>
    </xf>
    <xf numFmtId="164" fontId="12" fillId="0" borderId="0">
      <alignment horizontal="left" indent="1"/>
    </xf>
    <xf numFmtId="0" fontId="11" fillId="0" borderId="0" applyAlignment="0">
      <alignment horizontal="left"/>
    </xf>
  </cellStyleXfs>
  <cellXfs count="88">
    <xf numFmtId="0" fontId="0" fillId="0" borderId="0" xfId="0">
      <alignment vertical="top"/>
    </xf>
    <xf numFmtId="0" fontId="0" fillId="2" borderId="0" xfId="0" applyFill="1">
      <alignment vertical="top"/>
    </xf>
    <xf numFmtId="0" fontId="2" fillId="0" borderId="0" xfId="0" applyFont="1">
      <alignment vertical="top"/>
    </xf>
    <xf numFmtId="0" fontId="0" fillId="0" borderId="0" xfId="0" applyAlignment="1">
      <alignment horizontal="left" indent="1"/>
    </xf>
    <xf numFmtId="0" fontId="0" fillId="2" borderId="0" xfId="0" applyFill="1" applyAlignment="1">
      <alignment horizontal="right"/>
    </xf>
    <xf numFmtId="0" fontId="14" fillId="0" borderId="4" xfId="15">
      <alignment horizontal="left" vertical="center" indent="1"/>
    </xf>
    <xf numFmtId="0" fontId="15" fillId="0" borderId="0" xfId="13" applyFont="1" applyAlignment="1">
      <alignment horizontal="right"/>
    </xf>
    <xf numFmtId="164" fontId="9" fillId="7" borderId="0" xfId="16">
      <alignment horizontal="left" wrapText="1" indent="1"/>
    </xf>
    <xf numFmtId="164" fontId="12" fillId="7" borderId="0" xfId="16" applyFont="1">
      <alignment horizontal="left" wrapText="1" indent="1"/>
    </xf>
    <xf numFmtId="164" fontId="12" fillId="0" borderId="0" xfId="17">
      <alignment horizontal="left" indent="1"/>
    </xf>
    <xf numFmtId="0" fontId="11" fillId="0" borderId="0" xfId="18" applyAlignment="1">
      <alignment horizontal="left"/>
    </xf>
    <xf numFmtId="0" fontId="15" fillId="0" borderId="0" xfId="13" applyFont="1" applyAlignment="1">
      <alignment horizontal="right" vertical="top"/>
    </xf>
    <xf numFmtId="0" fontId="11" fillId="0" borderId="0" xfId="18" applyAlignment="1">
      <alignment horizontal="left" vertical="top"/>
    </xf>
    <xf numFmtId="164" fontId="18" fillId="7" borderId="0" xfId="16" applyFont="1" applyAlignment="1">
      <alignment horizontal="center" vertical="top" wrapText="1"/>
    </xf>
    <xf numFmtId="164" fontId="9" fillId="7" borderId="0" xfId="16" applyAlignment="1">
      <alignment horizontal="center" vertical="top" wrapText="1"/>
    </xf>
    <xf numFmtId="164" fontId="18" fillId="0" borderId="0" xfId="17" applyFont="1" applyAlignment="1">
      <alignment horizontal="center" vertical="top" wrapText="1"/>
    </xf>
    <xf numFmtId="164" fontId="9" fillId="0" borderId="0" xfId="17" applyFont="1" applyAlignment="1">
      <alignment horizontal="center" vertical="top" wrapText="1"/>
    </xf>
    <xf numFmtId="164" fontId="19" fillId="0" borderId="0" xfId="17" applyFont="1" applyAlignment="1">
      <alignment horizontal="center" vertical="top" wrapText="1"/>
    </xf>
    <xf numFmtId="164" fontId="19" fillId="7" borderId="0" xfId="17" applyFont="1" applyFill="1" applyAlignment="1">
      <alignment horizontal="center" vertical="top" wrapText="1"/>
    </xf>
    <xf numFmtId="164" fontId="19" fillId="8" borderId="0" xfId="17" applyFont="1" applyFill="1" applyAlignment="1">
      <alignment horizontal="center" vertical="top" wrapText="1"/>
    </xf>
    <xf numFmtId="164" fontId="18" fillId="7" borderId="0" xfId="17" applyFont="1" applyFill="1" applyAlignment="1">
      <alignment horizontal="center" vertical="top" wrapText="1"/>
    </xf>
    <xf numFmtId="164" fontId="21" fillId="0" borderId="0" xfId="17" applyFont="1" applyAlignment="1">
      <alignment horizontal="center" vertical="top" wrapText="1"/>
    </xf>
    <xf numFmtId="164" fontId="23" fillId="7" borderId="0" xfId="16" applyFont="1" applyAlignment="1">
      <alignment horizontal="center" vertical="top" wrapText="1"/>
    </xf>
    <xf numFmtId="164" fontId="25" fillId="7" borderId="0" xfId="16" applyFont="1" applyAlignment="1">
      <alignment horizontal="center" vertical="top" wrapText="1"/>
    </xf>
    <xf numFmtId="164" fontId="26" fillId="0" borderId="0" xfId="17" applyFont="1" applyAlignment="1">
      <alignment horizontal="center" vertical="top" wrapText="1"/>
    </xf>
    <xf numFmtId="164" fontId="26" fillId="7" borderId="0" xfId="16" applyFont="1" applyAlignment="1">
      <alignment horizontal="center" vertical="top" wrapText="1"/>
    </xf>
    <xf numFmtId="164" fontId="26" fillId="0" borderId="0" xfId="17" applyFont="1" applyAlignment="1">
      <alignment horizontal="center" vertical="top"/>
    </xf>
    <xf numFmtId="164" fontId="26" fillId="7" borderId="0" xfId="17" applyFont="1" applyFill="1" applyAlignment="1">
      <alignment horizontal="center" vertical="top"/>
    </xf>
    <xf numFmtId="164" fontId="26" fillId="7" borderId="0" xfId="17" applyFont="1" applyFill="1" applyAlignment="1">
      <alignment horizontal="center" vertical="top" wrapText="1"/>
    </xf>
    <xf numFmtId="164" fontId="26" fillId="8" borderId="0" xfId="16" applyFont="1" applyFill="1" applyAlignment="1">
      <alignment horizontal="center" vertical="top" wrapText="1"/>
    </xf>
    <xf numFmtId="164" fontId="23" fillId="8" borderId="0" xfId="16" applyFont="1" applyFill="1" applyAlignment="1">
      <alignment horizontal="center" vertical="top" wrapText="1"/>
    </xf>
    <xf numFmtId="164" fontId="27" fillId="7" borderId="0" xfId="16" applyFont="1" applyAlignment="1">
      <alignment horizontal="center" vertical="top" wrapText="1"/>
    </xf>
    <xf numFmtId="164" fontId="24" fillId="0" borderId="0" xfId="17" applyFont="1" applyAlignment="1">
      <alignment horizontal="center" vertical="top" wrapText="1"/>
    </xf>
    <xf numFmtId="164" fontId="24" fillId="7" borderId="0" xfId="17" applyFont="1" applyFill="1" applyAlignment="1">
      <alignment horizontal="center" vertical="top" wrapText="1"/>
    </xf>
    <xf numFmtId="0" fontId="0" fillId="0" borderId="0" xfId="0" applyAlignment="1">
      <alignment vertical="top" wrapText="1"/>
    </xf>
    <xf numFmtId="0" fontId="30" fillId="9" borderId="0" xfId="14" applyFont="1" applyFill="1">
      <alignment vertical="center"/>
    </xf>
    <xf numFmtId="0" fontId="5" fillId="9" borderId="0" xfId="5" applyFill="1" applyBorder="1" applyAlignment="1">
      <alignment horizontal="left" vertical="center"/>
    </xf>
    <xf numFmtId="0" fontId="22" fillId="9" borderId="0" xfId="14" applyFont="1" applyFill="1">
      <alignment vertical="center"/>
    </xf>
    <xf numFmtId="0" fontId="7" fillId="9" borderId="0" xfId="2" applyFill="1" applyBorder="1" applyAlignment="1">
      <alignment vertical="center"/>
    </xf>
    <xf numFmtId="0" fontId="5" fillId="9" borderId="0" xfId="5" applyFill="1" applyAlignment="1">
      <alignment horizontal="left" vertical="center"/>
    </xf>
    <xf numFmtId="0" fontId="13" fillId="9" borderId="0" xfId="14" applyFill="1">
      <alignment vertical="center"/>
    </xf>
    <xf numFmtId="0" fontId="0" fillId="9" borderId="0" xfId="0" applyFill="1">
      <alignment vertical="top"/>
    </xf>
    <xf numFmtId="0" fontId="5" fillId="9" borderId="0" xfId="5" applyFill="1" applyBorder="1" applyAlignment="1">
      <alignment horizontal="right" vertical="center"/>
    </xf>
    <xf numFmtId="0" fontId="16" fillId="9" borderId="0" xfId="5" applyFont="1" applyFill="1" applyBorder="1" applyAlignment="1">
      <alignment horizontal="left" vertical="center"/>
    </xf>
    <xf numFmtId="0" fontId="20" fillId="9" borderId="0" xfId="14" applyFont="1" applyFill="1">
      <alignment vertical="center"/>
    </xf>
    <xf numFmtId="0" fontId="17" fillId="9" borderId="0" xfId="2" applyFont="1" applyFill="1" applyBorder="1" applyAlignment="1">
      <alignment vertical="center"/>
    </xf>
    <xf numFmtId="0" fontId="16" fillId="9" borderId="0" xfId="5" applyFont="1" applyFill="1" applyBorder="1" applyAlignment="1">
      <alignment horizontal="right" vertical="center"/>
    </xf>
    <xf numFmtId="0" fontId="31" fillId="9" borderId="0" xfId="14" applyFont="1" applyFill="1">
      <alignment vertical="center"/>
    </xf>
    <xf numFmtId="0" fontId="32" fillId="9" borderId="0" xfId="14" applyFont="1" applyFill="1">
      <alignment vertical="center"/>
    </xf>
    <xf numFmtId="0" fontId="33" fillId="8" borderId="5" xfId="0" applyFont="1" applyFill="1" applyBorder="1" applyAlignment="1">
      <alignment vertical="top" wrapText="1"/>
    </xf>
    <xf numFmtId="0" fontId="34" fillId="8" borderId="5" xfId="0" applyFont="1" applyFill="1" applyBorder="1" applyAlignment="1">
      <alignment vertical="top" wrapText="1"/>
    </xf>
    <xf numFmtId="0" fontId="35" fillId="8" borderId="5" xfId="0" applyFont="1" applyFill="1" applyBorder="1" applyAlignment="1">
      <alignment vertical="top" wrapText="1"/>
    </xf>
    <xf numFmtId="0" fontId="36" fillId="8" borderId="6" xfId="0" applyFont="1" applyFill="1" applyBorder="1" applyAlignment="1">
      <alignment vertical="top" wrapText="1"/>
    </xf>
    <xf numFmtId="164" fontId="29" fillId="8" borderId="7" xfId="0" applyNumberFormat="1" applyFont="1" applyFill="1" applyBorder="1" applyAlignment="1">
      <alignment horizontal="left" indent="1"/>
    </xf>
    <xf numFmtId="0" fontId="21" fillId="8" borderId="8" xfId="0" applyFont="1" applyFill="1" applyBorder="1" applyAlignment="1">
      <alignment vertical="top" wrapText="1"/>
    </xf>
    <xf numFmtId="0" fontId="28" fillId="8" borderId="8" xfId="0" applyFont="1" applyFill="1" applyBorder="1">
      <alignment vertical="top"/>
    </xf>
    <xf numFmtId="0" fontId="28" fillId="8" borderId="9" xfId="0" applyFont="1" applyFill="1" applyBorder="1">
      <alignment vertical="top"/>
    </xf>
    <xf numFmtId="0" fontId="9" fillId="8" borderId="10" xfId="11" applyFill="1" applyBorder="1" applyAlignment="1">
      <alignment vertical="top" wrapText="1"/>
    </xf>
    <xf numFmtId="164" fontId="37" fillId="8" borderId="7" xfId="0" applyNumberFormat="1" applyFont="1" applyFill="1" applyBorder="1" applyAlignment="1">
      <alignment horizontal="left" indent="1"/>
    </xf>
    <xf numFmtId="0" fontId="21" fillId="8" borderId="9" xfId="0" applyFont="1" applyFill="1" applyBorder="1" applyAlignment="1">
      <alignment vertical="top" wrapText="1"/>
    </xf>
    <xf numFmtId="0" fontId="36" fillId="8" borderId="5" xfId="0" applyFont="1" applyFill="1" applyBorder="1" applyAlignment="1">
      <alignment vertical="top" wrapText="1"/>
    </xf>
    <xf numFmtId="0" fontId="0" fillId="0" borderId="6" xfId="0" applyBorder="1">
      <alignment vertical="top"/>
    </xf>
    <xf numFmtId="164" fontId="38" fillId="7" borderId="0" xfId="16" applyFont="1" applyAlignment="1">
      <alignment horizontal="center" vertical="top" wrapText="1"/>
    </xf>
    <xf numFmtId="164" fontId="34" fillId="0" borderId="0" xfId="17" applyFont="1" applyAlignment="1">
      <alignment horizontal="center" vertical="top" wrapText="1"/>
    </xf>
    <xf numFmtId="164" fontId="33" fillId="10" borderId="0" xfId="17" applyFont="1" applyFill="1" applyAlignment="1">
      <alignment horizontal="center" vertical="top" wrapText="1"/>
    </xf>
    <xf numFmtId="164" fontId="36" fillId="7" borderId="0" xfId="16" applyFont="1" applyAlignment="1">
      <alignment horizontal="center" vertical="top" wrapText="1"/>
    </xf>
    <xf numFmtId="164" fontId="40" fillId="7" borderId="0" xfId="16" applyFont="1" applyAlignment="1">
      <alignment horizontal="center" vertical="top" wrapText="1"/>
    </xf>
    <xf numFmtId="164" fontId="34" fillId="11" borderId="0" xfId="17" applyFont="1" applyFill="1" applyAlignment="1">
      <alignment horizontal="center" vertical="top" wrapText="1"/>
    </xf>
    <xf numFmtId="164" fontId="38" fillId="8" borderId="0" xfId="16" applyFont="1" applyFill="1" applyAlignment="1">
      <alignment horizontal="center" vertical="top" wrapText="1"/>
    </xf>
    <xf numFmtId="164" fontId="40" fillId="0" borderId="0" xfId="16" applyFont="1" applyFill="1" applyAlignment="1">
      <alignment horizontal="center" vertical="top" wrapText="1"/>
    </xf>
    <xf numFmtId="164" fontId="38" fillId="0" borderId="0" xfId="16" applyFont="1" applyFill="1" applyAlignment="1">
      <alignment horizontal="center" vertical="top" wrapText="1"/>
    </xf>
    <xf numFmtId="0" fontId="0" fillId="11" borderId="0" xfId="0" applyFill="1">
      <alignment vertical="top"/>
    </xf>
    <xf numFmtId="164" fontId="26" fillId="0" borderId="0" xfId="16" applyFont="1" applyFill="1" applyAlignment="1">
      <alignment horizontal="center" vertical="top" wrapText="1"/>
    </xf>
    <xf numFmtId="164" fontId="26" fillId="11" borderId="0" xfId="17" applyFont="1" applyFill="1" applyAlignment="1">
      <alignment horizontal="center" vertical="top" wrapText="1"/>
    </xf>
    <xf numFmtId="164" fontId="26" fillId="11" borderId="0" xfId="17" applyFont="1" applyFill="1" applyAlignment="1">
      <alignment horizontal="center" vertical="top"/>
    </xf>
    <xf numFmtId="164" fontId="36" fillId="11" borderId="0" xfId="16" applyFont="1" applyFill="1" applyAlignment="1">
      <alignment horizontal="center" vertical="top" wrapText="1"/>
    </xf>
    <xf numFmtId="164" fontId="26" fillId="11" borderId="0" xfId="16" applyFont="1" applyFill="1" applyAlignment="1">
      <alignment horizontal="center" vertical="top" wrapText="1"/>
    </xf>
    <xf numFmtId="164" fontId="41" fillId="0" borderId="0" xfId="17" applyFont="1" applyAlignment="1">
      <alignment horizontal="center" vertical="top" wrapText="1"/>
    </xf>
    <xf numFmtId="164" fontId="36" fillId="8" borderId="0" xfId="16" applyFont="1" applyFill="1" applyAlignment="1">
      <alignment horizontal="center" vertical="top" wrapText="1"/>
    </xf>
    <xf numFmtId="164" fontId="34" fillId="7" borderId="0" xfId="17" applyFont="1" applyFill="1" applyAlignment="1">
      <alignment horizontal="center" vertical="top" wrapText="1"/>
    </xf>
    <xf numFmtId="164" fontId="40" fillId="11" borderId="0" xfId="16" applyFont="1" applyFill="1" applyAlignment="1">
      <alignment horizontal="center" vertical="top" wrapText="1"/>
    </xf>
    <xf numFmtId="164" fontId="33" fillId="0" borderId="0" xfId="17" applyFont="1" applyAlignment="1">
      <alignment horizontal="center" vertical="top" wrapText="1"/>
    </xf>
    <xf numFmtId="164" fontId="38" fillId="11" borderId="0" xfId="16" applyFont="1" applyFill="1" applyAlignment="1">
      <alignment horizontal="center" vertical="top" wrapText="1"/>
    </xf>
    <xf numFmtId="164" fontId="36" fillId="0" borderId="0" xfId="16" applyFont="1" applyFill="1" applyAlignment="1">
      <alignment horizontal="center" vertical="top" wrapText="1"/>
    </xf>
    <xf numFmtId="0" fontId="14" fillId="0" borderId="4" xfId="15" applyAlignment="1">
      <alignment horizontal="center" vertical="center"/>
    </xf>
    <xf numFmtId="164" fontId="42" fillId="0" borderId="0" xfId="17" applyFont="1">
      <alignment horizontal="left" indent="1"/>
    </xf>
    <xf numFmtId="164" fontId="43" fillId="7" borderId="0" xfId="16" applyFont="1">
      <alignment horizontal="left" wrapText="1" indent="1"/>
    </xf>
    <xf numFmtId="164" fontId="35" fillId="7" borderId="0" xfId="16" applyFont="1" applyAlignment="1">
      <alignment horizontal="center" vertical="top" wrapText="1"/>
    </xf>
  </cellXfs>
  <cellStyles count="19">
    <cellStyle name="40% - Accent1" xfId="1" builtinId="31" customBuiltin="1"/>
    <cellStyle name="Accent1" xfId="3" builtinId="29" customBuiltin="1"/>
    <cellStyle name="Accent5" xfId="4" builtinId="45" customBuiltin="1"/>
    <cellStyle name="Banded" xfId="16" xr:uid="{372A1842-8DB4-4B05-A4F9-194B0B56EABA}"/>
    <cellStyle name="Comma" xfId="6" builtinId="3" customBuiltin="1"/>
    <cellStyle name="Comma [0]" xfId="7" builtinId="6" customBuiltin="1"/>
    <cellStyle name="Currency" xfId="8" builtinId="4" customBuiltin="1"/>
    <cellStyle name="Currency [0]" xfId="9" builtinId="7" customBuiltin="1"/>
    <cellStyle name="Day" xfId="17" xr:uid="{CB09B5E3-8995-4BCC-99D7-4E3B52C29B71}"/>
    <cellStyle name="Day-Name" xfId="15" xr:uid="{F4C59F2B-B807-4231-B5C0-B51F441FA314}"/>
    <cellStyle name="Heading 1" xfId="2" builtinId="16" customBuiltin="1"/>
    <cellStyle name="Heading 2" xfId="12" builtinId="17" customBuiltin="1"/>
    <cellStyle name="Heading 3" xfId="13" builtinId="18" customBuiltin="1"/>
    <cellStyle name="Heading 4" xfId="11" builtinId="19" customBuiltin="1"/>
    <cellStyle name="Month" xfId="14" xr:uid="{0620BD55-CC6D-4E32-846C-ED1E5CA86C76}"/>
    <cellStyle name="Normal" xfId="0" builtinId="0" customBuiltin="1"/>
    <cellStyle name="Percent" xfId="10" builtinId="5" customBuiltin="1"/>
    <cellStyle name="Settings Entry" xfId="18" xr:uid="{8F0303C9-060A-4378-B3BA-99408B995F90}"/>
    <cellStyle name="Title" xfId="5" builtinId="15" customBuiltin="1"/>
  </cellStyles>
  <dxfs count="39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  <mruColors>
      <color rgb="FF404040"/>
      <color rgb="FF2049B1"/>
      <color rgb="FFF2F2F2"/>
      <color rgb="FF006618"/>
      <color rgb="FF9F0411"/>
      <color rgb="FF7030A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u0-my.sharepoint.com/personal/ratcliffj_cu_edu/Documents/Microsoft%20Teams%20Chat%20Files/2025-famli-calendar-finalxlsx%20(15).xlsx" TargetMode="External"/><Relationship Id="rId1" Type="http://schemas.openxmlformats.org/officeDocument/2006/relationships/externalLinkPath" Target="https://cu0-my.sharepoint.com/personal/ratcliffj_cu_edu/Documents/Microsoft%20Teams%20Chat%20Files/2025-famli-calendar-finalxlsx%20(1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uary"/>
      <sheetName val="February"/>
      <sheetName val="March"/>
      <sheetName val="April"/>
      <sheetName val="May"/>
      <sheetName val="June"/>
      <sheetName val="July"/>
      <sheetName val="August"/>
      <sheetName val="September"/>
      <sheetName val="October"/>
      <sheetName val="November"/>
      <sheetName val="December"/>
    </sheetNames>
    <sheetDataSet>
      <sheetData sheetId="0">
        <row r="3">
          <cell r="J3">
            <v>2025</v>
          </cell>
        </row>
        <row r="4">
          <cell r="J4" t="str">
            <v>SUNDAY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Personal">
  <a:themeElements>
    <a:clrScheme name="Rainbow">
      <a:dk1>
        <a:srgbClr val="000000"/>
      </a:dk1>
      <a:lt1>
        <a:srgbClr val="FFFFFF"/>
      </a:lt1>
      <a:dk2>
        <a:srgbClr val="7E8083"/>
      </a:dk2>
      <a:lt2>
        <a:srgbClr val="E4E5E6"/>
      </a:lt2>
      <a:accent1>
        <a:srgbClr val="7AC143"/>
      </a:accent1>
      <a:accent2>
        <a:srgbClr val="00853E"/>
      </a:accent2>
      <a:accent3>
        <a:srgbClr val="00ADEE"/>
      </a:accent3>
      <a:accent4>
        <a:srgbClr val="FFC000"/>
      </a:accent4>
      <a:accent5>
        <a:srgbClr val="F47920"/>
      </a:accent5>
      <a:accent6>
        <a:srgbClr val="E51937"/>
      </a:accent6>
      <a:hlink>
        <a:srgbClr val="F47920"/>
      </a:hlink>
      <a:folHlink>
        <a:srgbClr val="954F72"/>
      </a:folHlink>
    </a:clrScheme>
    <a:fontScheme name="Custom 2">
      <a:majorFont>
        <a:latin typeface="Rockwell"/>
        <a:ea typeface=""/>
        <a:cs typeface=""/>
      </a:majorFont>
      <a:minorFont>
        <a:latin typeface="Lucida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C0B78-2105-46EC-9DF8-1FDC1E48FF2B}">
  <dimension ref="A1:G14"/>
  <sheetViews>
    <sheetView tabSelected="1" workbookViewId="0">
      <selection activeCell="I9" sqref="I9"/>
    </sheetView>
  </sheetViews>
  <sheetFormatPr defaultRowHeight="14.25"/>
  <cols>
    <col min="2" max="2" width="18.21875" customWidth="1"/>
    <col min="3" max="3" width="19" customWidth="1"/>
    <col min="4" max="4" width="17.109375" customWidth="1"/>
    <col min="5" max="5" width="20.77734375" customWidth="1"/>
    <col min="6" max="6" width="18.109375" customWidth="1"/>
    <col min="7" max="7" width="27.5546875" customWidth="1"/>
  </cols>
  <sheetData>
    <row r="1" spans="1:7" ht="59.25" customHeight="1">
      <c r="A1" s="35" t="s">
        <v>14</v>
      </c>
      <c r="B1" s="36"/>
      <c r="C1" s="36"/>
      <c r="D1" s="41"/>
      <c r="E1" s="38"/>
      <c r="F1" s="47" t="str">
        <f>"December "&amp;Dec</f>
        <v>December 2025</v>
      </c>
      <c r="G1" s="42"/>
    </row>
    <row r="2" spans="1:7" ht="21.75" customHeight="1">
      <c r="A2" s="5" t="str">
        <f>IF(Dece="SUNDAY", "SUNDAY","MONDAY")</f>
        <v>SUNDAY</v>
      </c>
      <c r="B2" s="5" t="str">
        <f t="shared" ref="B2:G2" si="0">UPPER(TEXT(B3,"dddd"))</f>
        <v>MONDAY</v>
      </c>
      <c r="C2" s="5" t="str">
        <f t="shared" si="0"/>
        <v>TUESDAY</v>
      </c>
      <c r="D2" s="5" t="str">
        <f t="shared" si="0"/>
        <v>WEDNESDAY</v>
      </c>
      <c r="E2" s="5" t="str">
        <f t="shared" si="0"/>
        <v>THURSDAY</v>
      </c>
      <c r="F2" s="5" t="str">
        <f t="shared" si="0"/>
        <v>FRIDAY</v>
      </c>
      <c r="G2" s="5" t="str">
        <f t="shared" si="0"/>
        <v>SATURDAY</v>
      </c>
    </row>
    <row r="3" spans="1:7" ht="19.5" customHeight="1">
      <c r="A3" s="9">
        <f t="array" ref="A3:G3">Decem+DATE(Dec,12,1)-WEEKDAY(DATE(Dec,12,1),(Dece="Monday")+1)+1</f>
        <v>45991</v>
      </c>
      <c r="B3" s="85">
        <v>45992</v>
      </c>
      <c r="C3" s="85">
        <v>45993</v>
      </c>
      <c r="D3" s="85">
        <v>45994</v>
      </c>
      <c r="E3" s="85">
        <v>45995</v>
      </c>
      <c r="F3" s="85">
        <v>45996</v>
      </c>
      <c r="G3" s="85">
        <v>45997</v>
      </c>
    </row>
    <row r="4" spans="1:7" ht="57.95" customHeight="1">
      <c r="A4" s="9"/>
      <c r="B4" s="9"/>
      <c r="C4" s="17"/>
      <c r="D4" s="9"/>
      <c r="E4" s="9"/>
      <c r="F4" s="68" t="s">
        <v>80</v>
      </c>
      <c r="G4" s="9"/>
    </row>
    <row r="5" spans="1:7" ht="19.5" customHeight="1">
      <c r="A5" s="86">
        <f t="array" ref="A5:G5">Decem+DATE(Dec,12,1)-WEEKDAY(DATE(Dec,12,1),(Dece="Monday")+1)+8</f>
        <v>45998</v>
      </c>
      <c r="B5" s="86">
        <v>45999</v>
      </c>
      <c r="C5" s="86">
        <v>46000</v>
      </c>
      <c r="D5" s="86">
        <v>46001</v>
      </c>
      <c r="E5" s="86">
        <v>46002</v>
      </c>
      <c r="F5" s="86">
        <v>46003</v>
      </c>
      <c r="G5" s="86">
        <v>46004</v>
      </c>
    </row>
    <row r="6" spans="1:7" ht="57.95" customHeight="1">
      <c r="A6" s="7"/>
      <c r="B6" s="87" t="s">
        <v>8</v>
      </c>
      <c r="C6" s="7"/>
      <c r="D6" s="65" t="s">
        <v>6</v>
      </c>
      <c r="E6" s="7"/>
      <c r="F6" s="79" t="s">
        <v>81</v>
      </c>
      <c r="G6" s="7"/>
    </row>
    <row r="7" spans="1:7" ht="19.5" customHeight="1">
      <c r="A7" s="85">
        <f t="array" ref="A7:G7">Decem+DATE(Dec,12,1)-WEEKDAY(DATE(Dec,12,1),(Dece="Monday")+1)+15</f>
        <v>46005</v>
      </c>
      <c r="B7" s="85">
        <v>46006</v>
      </c>
      <c r="C7" s="85">
        <v>46007</v>
      </c>
      <c r="D7" s="85">
        <v>46008</v>
      </c>
      <c r="E7" s="85">
        <v>46009</v>
      </c>
      <c r="F7" s="85">
        <v>46010</v>
      </c>
      <c r="G7" s="85">
        <v>46011</v>
      </c>
    </row>
    <row r="8" spans="1:7" ht="57.95" customHeight="1">
      <c r="A8" s="9"/>
      <c r="B8" s="24" t="s">
        <v>7</v>
      </c>
      <c r="C8" s="24" t="s">
        <v>7</v>
      </c>
      <c r="D8" s="24" t="s">
        <v>7</v>
      </c>
      <c r="E8" s="29" t="s">
        <v>9</v>
      </c>
      <c r="F8" s="29" t="s">
        <v>10</v>
      </c>
      <c r="G8" s="9"/>
    </row>
    <row r="9" spans="1:7" ht="19.5" customHeight="1">
      <c r="A9" s="86">
        <f t="array" ref="A9:G9">Decem+DATE(Dec,12,1)-WEEKDAY(DATE(Dec,12,1),(Dece="Monday")+1)+22</f>
        <v>46012</v>
      </c>
      <c r="B9" s="86">
        <v>46013</v>
      </c>
      <c r="C9" s="86">
        <v>46014</v>
      </c>
      <c r="D9" s="86">
        <v>46015</v>
      </c>
      <c r="E9" s="86">
        <v>46016</v>
      </c>
      <c r="F9" s="86">
        <v>46017</v>
      </c>
      <c r="G9" s="86">
        <v>46018</v>
      </c>
    </row>
    <row r="10" spans="1:7" ht="57.95" customHeight="1">
      <c r="A10" s="7"/>
      <c r="B10" s="25" t="s">
        <v>10</v>
      </c>
      <c r="C10" s="25" t="s">
        <v>4</v>
      </c>
      <c r="D10" s="20"/>
      <c r="E10" s="20"/>
      <c r="F10" s="20"/>
      <c r="G10" s="7"/>
    </row>
    <row r="11" spans="1:7" ht="19.5" customHeight="1">
      <c r="A11" s="85">
        <f t="array" ref="A11:G11">Decem+DATE(Dec,12,1)-WEEKDAY(DATE(Dec,12,1),(Dece="Monday")+1)+29</f>
        <v>46019</v>
      </c>
      <c r="B11" s="85">
        <v>46020</v>
      </c>
      <c r="C11" s="85">
        <v>46021</v>
      </c>
      <c r="D11" s="85">
        <v>46022</v>
      </c>
      <c r="E11" s="9">
        <v>46023</v>
      </c>
      <c r="F11" s="9">
        <v>46024</v>
      </c>
      <c r="G11" s="9">
        <v>46025</v>
      </c>
    </row>
    <row r="12" spans="1:7" ht="57.95" customHeight="1">
      <c r="A12" s="9"/>
      <c r="B12" s="9"/>
      <c r="C12" s="9"/>
      <c r="D12" s="26" t="s">
        <v>11</v>
      </c>
      <c r="E12" s="9"/>
      <c r="F12" s="9"/>
      <c r="G12" s="9"/>
    </row>
    <row r="13" spans="1:7" ht="19.5" customHeight="1">
      <c r="A13" s="7">
        <f t="array" ref="A13:B13">Decem+DATE(Dec,12,1)-WEEKDAY(DATE(Dec,12,1),(Dece="Monday")+1)+36</f>
        <v>46026</v>
      </c>
      <c r="B13" s="7">
        <v>46027</v>
      </c>
      <c r="C13" s="58" t="s">
        <v>13</v>
      </c>
      <c r="D13" s="54"/>
      <c r="E13" s="54"/>
      <c r="F13" s="54"/>
      <c r="G13" s="59"/>
    </row>
    <row r="14" spans="1:7" ht="134.25" customHeight="1">
      <c r="A14" s="7"/>
      <c r="B14" s="7"/>
      <c r="C14" s="57"/>
      <c r="D14" s="50" t="s">
        <v>82</v>
      </c>
      <c r="E14" s="51" t="s">
        <v>38</v>
      </c>
      <c r="F14" s="60" t="s">
        <v>39</v>
      </c>
      <c r="G14" s="61"/>
    </row>
  </sheetData>
  <conditionalFormatting sqref="A13:C13">
    <cfRule type="expression" dxfId="2" priority="1">
      <formula>AND(DAY(A13)&gt;=1,DAY(A13)&lt;=15)</formula>
    </cfRule>
  </conditionalFormatting>
  <conditionalFormatting sqref="A3:F3">
    <cfRule type="expression" dxfId="1" priority="2">
      <formula>DAY(A3)&gt;8</formula>
    </cfRule>
  </conditionalFormatting>
  <conditionalFormatting sqref="A11:G11">
    <cfRule type="expression" dxfId="0" priority="3">
      <formula>AND(DAY(A11)&gt;=1,DAY(A11)&lt;=15)</formula>
    </cfRule>
  </conditionalFormatting>
  <dataValidations count="9"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A3" xr:uid="{E3427DE9-97B3-4DB7-BACF-9CE9F7A0F3AD}"/>
    <dataValidation allowBlank="1" showErrorMessage="1" prompt="The year in this cell is automatically updated based on the year entered in cell K2. Calendar below has dates for previous and next month with lighter font shade" sqref="A1" xr:uid="{6B493CCF-2898-452A-A51B-FEB11E322228}"/>
    <dataValidation allowBlank="1" showInputMessage="1" showErrorMessage="1" prompt="The year in this cell is automatically updated. Select another year in cell K3 of the January worksheet to change the year" sqref="B1" xr:uid="{6F51B995-5F9D-4602-8130-F195F6F63130}"/>
    <dataValidation allowBlank="1" showInputMessage="1" showErrorMessage="1" prompt="This row &amp; rows 6, 8, 10, 12, &amp; 14 are cells for entering daily notes related to the calendar day in the cell above" sqref="A4" xr:uid="{EEBEAC7F-6F89-43BC-A4A4-93578A6B11F6}"/>
    <dataValidation allowBlank="1" showInputMessage="1" showErrorMessage="1" prompt="Enter Notes in this cell" sqref="D13:G13 D14:F14" xr:uid="{A65038E6-921E-4C33-B7F8-506772A8C760}"/>
    <dataValidation allowBlank="1" showInputMessage="1" showErrorMessage="1" prompt="Enter Notes in the cell at right" sqref="C13:C14" xr:uid="{BA2521BD-26CB-4908-B12B-81556E415785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A2" xr:uid="{91D9F3D0-6C6C-4423-B654-6ACD84CCD0D0}"/>
    <dataValidation allowBlank="1" showErrorMessage="1" prompt="The year in this cell is automatically updated based on the year entered in January worksheet. Calendar below has dates for previous and next month with lighter font shade" sqref="F1" xr:uid="{83B0D75C-F166-465D-866F-FFE7DD38040F}"/>
    <dataValidation allowBlank="1" showInputMessage="1" showErrorMessage="1" prompt="Automatically determined weekday" sqref="B2:G2" xr:uid="{ED93662D-4317-4C5E-8369-8D5753C07127}"/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8" tint="-0.249977111117893"/>
    <pageSetUpPr fitToPage="1"/>
  </sheetPr>
  <dimension ref="B1:H14"/>
  <sheetViews>
    <sheetView showGridLines="0" zoomScaleNormal="100" workbookViewId="0">
      <selection activeCell="G14" sqref="G14"/>
    </sheetView>
  </sheetViews>
  <sheetFormatPr defaultColWidth="8.88671875" defaultRowHeight="14.25"/>
  <cols>
    <col min="1" max="1" width="2.77734375" customWidth="1"/>
    <col min="2" max="2" width="18.44140625" customWidth="1"/>
    <col min="3" max="8" width="17.77734375" customWidth="1"/>
    <col min="9" max="9" width="2.77734375" customWidth="1"/>
    <col min="10" max="10" width="10.6640625" customWidth="1"/>
  </cols>
  <sheetData>
    <row r="1" spans="2:8" ht="59.25" customHeight="1">
      <c r="B1" s="35" t="s">
        <v>14</v>
      </c>
      <c r="C1" s="36"/>
      <c r="D1" s="36"/>
      <c r="E1" s="40"/>
      <c r="F1" s="38"/>
      <c r="G1" s="47" t="str">
        <f>"September "&amp;CalendarYear</f>
        <v>September 2026</v>
      </c>
      <c r="H1" s="42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9">
        <f t="array" ref="B3:H3">DaysAndWeeks+DATE(CalendarYear,9,1)-WEEKDAY(DATE(CalendarYear,9,1),(WeekStart="Monday")+1)+1</f>
        <v>46264</v>
      </c>
      <c r="C3" s="9">
        <v>46265</v>
      </c>
      <c r="D3" s="9">
        <v>46266</v>
      </c>
      <c r="E3" s="9">
        <v>46267</v>
      </c>
      <c r="F3" s="9">
        <v>46268</v>
      </c>
      <c r="G3" s="9">
        <v>46269</v>
      </c>
      <c r="H3" s="9">
        <v>46270</v>
      </c>
    </row>
    <row r="4" spans="2:8" ht="57.95" customHeight="1">
      <c r="B4" s="9"/>
      <c r="C4" s="15"/>
      <c r="D4" s="17"/>
      <c r="E4" s="9"/>
      <c r="F4" s="9"/>
      <c r="G4" s="30"/>
      <c r="H4" s="9"/>
    </row>
    <row r="5" spans="2:8" ht="19.5" customHeight="1">
      <c r="B5" s="7">
        <f t="array" ref="B5:H5">DaysAndWeeks+DATE(CalendarYear,9,1)-WEEKDAY(DATE(CalendarYear,9,1),(WeekStart="Monday")+1)+8</f>
        <v>46271</v>
      </c>
      <c r="C5" s="7">
        <v>46272</v>
      </c>
      <c r="D5" s="7">
        <v>46273</v>
      </c>
      <c r="E5" s="7">
        <v>46274</v>
      </c>
      <c r="F5" s="7">
        <v>46275</v>
      </c>
      <c r="G5" s="7">
        <v>46276</v>
      </c>
      <c r="H5" s="7">
        <v>46277</v>
      </c>
    </row>
    <row r="6" spans="2:8" ht="57.95" customHeight="1">
      <c r="B6" s="7"/>
      <c r="C6" s="82" t="s">
        <v>66</v>
      </c>
      <c r="D6" s="66" t="s">
        <v>8</v>
      </c>
      <c r="E6" s="31"/>
      <c r="F6" s="65" t="s">
        <v>6</v>
      </c>
      <c r="G6" s="33"/>
      <c r="H6" s="7"/>
    </row>
    <row r="7" spans="2:8" ht="19.5" customHeight="1">
      <c r="B7" s="9">
        <f t="array" ref="B7:H7">DaysAndWeeks+DATE(CalendarYear,9,1)-WEEKDAY(DATE(CalendarYear,9,1),(WeekStart="Monday")+1)+15</f>
        <v>46278</v>
      </c>
      <c r="C7" s="9">
        <v>46279</v>
      </c>
      <c r="D7" s="9">
        <v>46280</v>
      </c>
      <c r="E7" s="9">
        <v>46281</v>
      </c>
      <c r="F7" s="9">
        <v>46282</v>
      </c>
      <c r="G7" s="9">
        <v>46283</v>
      </c>
      <c r="H7" s="9">
        <v>46284</v>
      </c>
    </row>
    <row r="8" spans="2:8" ht="57.95" customHeight="1">
      <c r="B8" s="9"/>
      <c r="C8" s="63" t="s">
        <v>65</v>
      </c>
      <c r="D8" s="24" t="s">
        <v>7</v>
      </c>
      <c r="E8" s="24" t="s">
        <v>7</v>
      </c>
      <c r="F8" s="24" t="s">
        <v>7</v>
      </c>
      <c r="G8" s="29" t="s">
        <v>9</v>
      </c>
      <c r="H8" s="9"/>
    </row>
    <row r="9" spans="2:8" ht="19.5" customHeight="1">
      <c r="B9" s="7">
        <f t="array" ref="B9:H9">DaysAndWeeks+DATE(CalendarYear,9,1)-WEEKDAY(DATE(CalendarYear,9,1),(WeekStart="Monday")+1)+22</f>
        <v>46285</v>
      </c>
      <c r="C9" s="7">
        <v>46286</v>
      </c>
      <c r="D9" s="7">
        <v>46287</v>
      </c>
      <c r="E9" s="7">
        <v>46288</v>
      </c>
      <c r="F9" s="7">
        <v>46289</v>
      </c>
      <c r="G9" s="7">
        <v>46290</v>
      </c>
      <c r="H9" s="7">
        <v>46291</v>
      </c>
    </row>
    <row r="10" spans="2:8" ht="57.95" customHeight="1">
      <c r="B10" s="7"/>
      <c r="C10" s="25" t="s">
        <v>10</v>
      </c>
      <c r="D10" s="25" t="s">
        <v>10</v>
      </c>
      <c r="E10" s="25" t="s">
        <v>4</v>
      </c>
      <c r="F10" s="7"/>
      <c r="G10" s="7"/>
      <c r="H10" s="7"/>
    </row>
    <row r="11" spans="2:8" ht="19.5" customHeight="1">
      <c r="B11" s="9">
        <f t="array" ref="B11:H11">DaysAndWeeks+DATE(CalendarYear,9,1)-WEEKDAY(DATE(CalendarYear,9,1),(WeekStart="Monday")+1)+29</f>
        <v>46292</v>
      </c>
      <c r="C11" s="9">
        <v>46293</v>
      </c>
      <c r="D11" s="9">
        <v>46294</v>
      </c>
      <c r="E11" s="9">
        <v>46295</v>
      </c>
      <c r="F11" s="9">
        <v>46296</v>
      </c>
      <c r="G11" s="9">
        <v>46297</v>
      </c>
      <c r="H11" s="9">
        <v>46298</v>
      </c>
    </row>
    <row r="12" spans="2:8" ht="57.95" customHeight="1">
      <c r="B12" s="9"/>
      <c r="C12" s="9"/>
      <c r="D12" s="26"/>
      <c r="E12" s="26" t="s">
        <v>11</v>
      </c>
      <c r="F12" s="9"/>
      <c r="G12" s="9"/>
      <c r="H12" s="9"/>
    </row>
    <row r="13" spans="2:8" ht="19.5" customHeight="1">
      <c r="B13" s="7">
        <f t="array" ref="B13:C13">DaysAndWeeks+DATE(CalendarYear,9,1)-WEEKDAY(DATE(CalendarYear,9,1),(WeekStart="Monday")+1)+36</f>
        <v>46299</v>
      </c>
      <c r="C13" s="7">
        <v>46300</v>
      </c>
      <c r="D13" s="58" t="s">
        <v>13</v>
      </c>
      <c r="E13" s="54"/>
      <c r="F13" s="54"/>
      <c r="G13" s="54"/>
      <c r="H13" s="59"/>
    </row>
    <row r="14" spans="2:8" ht="136.5" customHeight="1">
      <c r="B14" s="7"/>
      <c r="C14" s="7"/>
      <c r="D14" s="57"/>
      <c r="E14" s="50" t="s">
        <v>67</v>
      </c>
      <c r="F14" s="51" t="s">
        <v>32</v>
      </c>
      <c r="G14" s="60" t="s">
        <v>33</v>
      </c>
      <c r="H14" s="61"/>
    </row>
  </sheetData>
  <conditionalFormatting sqref="B13:D13">
    <cfRule type="expression" dxfId="14" priority="1">
      <formula>AND(DAY(B13)&gt;=1,DAY(B13)&lt;=15)</formula>
    </cfRule>
  </conditionalFormatting>
  <conditionalFormatting sqref="B3:G3">
    <cfRule type="expression" dxfId="13" priority="5">
      <formula>DAY(B3)&gt;8</formula>
    </cfRule>
  </conditionalFormatting>
  <conditionalFormatting sqref="B11:H11">
    <cfRule type="expression" dxfId="12" priority="6">
      <formula>AND(DAY(B11)&gt;=1,DAY(B11)&lt;=15)</formula>
    </cfRule>
  </conditionalFormatting>
  <dataValidations count="10">
    <dataValidation allowBlank="1" showInputMessage="1" showErrorMessage="1" prompt="Automatically determined weekday" sqref="C2:H2" xr:uid="{00000000-0002-0000-0800-000000000000}"/>
    <dataValidation allowBlank="1" showErrorMessage="1" prompt="The year in this cell is automatically updated based on the year entered in January worksheet. Calendar below has dates for previous and next month with lighter font shade" sqref="E1 G1" xr:uid="{00000000-0002-0000-08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8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800-000003000000}"/>
    <dataValidation allowBlank="1" showInputMessage="1" showErrorMessage="1" prompt="September month calendar" sqref="A1" xr:uid="{00000000-0002-0000-0800-000005000000}"/>
    <dataValidation allowBlank="1" showInputMessage="1" showErrorMessage="1" prompt="Enter Notes in the cell at right" sqref="D13:D14" xr:uid="{0DAD8733-193A-46ED-A5AE-3C0B7D2C6F07}"/>
    <dataValidation allowBlank="1" showInputMessage="1" showErrorMessage="1" prompt="Enter Notes in this cell" sqref="E13:H13 E14:G14" xr:uid="{365C1BF6-AACF-45C4-9BD8-5E94CF76EE58}"/>
    <dataValidation allowBlank="1" showInputMessage="1" showErrorMessage="1" prompt="This row &amp; rows 6, 8, 10, 12, &amp; 14 are cells for entering daily notes related to the calendar day in the cell above" sqref="B4" xr:uid="{00000000-0002-0000-0800-000008000000}"/>
    <dataValidation allowBlank="1" showInputMessage="1" showErrorMessage="1" prompt="The year in this cell is automatically updated. Select another year in cell K3 of the January worksheet to change the year" sqref="C1" xr:uid="{4435369A-E4BA-4CCE-AFA8-841FBD5E4294}"/>
    <dataValidation allowBlank="1" showErrorMessage="1" prompt="The year in this cell is automatically updated based on the year entered in cell K2. Calendar below has dates for previous and next month with lighter font shade" sqref="B1" xr:uid="{C0920050-3114-42BD-8EC0-F2F4F30A45C7}"/>
  </dataValidations>
  <printOptions horizontalCentered="1" verticalCentered="1"/>
  <pageMargins left="0.7" right="0.7" top="0.75" bottom="0.75" header="0.3" footer="0.3"/>
  <pageSetup scale="76" orientation="landscape" r:id="rId1"/>
  <headerFooter differentFirst="1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9" tint="-0.249977111117893"/>
    <pageSetUpPr fitToPage="1"/>
  </sheetPr>
  <dimension ref="B1:H14"/>
  <sheetViews>
    <sheetView showGridLines="0" topLeftCell="A3" zoomScaleNormal="100" workbookViewId="0">
      <selection activeCell="J12" sqref="J12"/>
    </sheetView>
  </sheetViews>
  <sheetFormatPr defaultColWidth="8.88671875" defaultRowHeight="14.25"/>
  <cols>
    <col min="1" max="1" width="2.77734375" customWidth="1"/>
    <col min="2" max="2" width="18.44140625" customWidth="1"/>
    <col min="3" max="8" width="17.77734375" customWidth="1"/>
    <col min="9" max="9" width="2.77734375" customWidth="1"/>
  </cols>
  <sheetData>
    <row r="1" spans="2:8" ht="59.25" customHeight="1">
      <c r="B1" s="35" t="s">
        <v>14</v>
      </c>
      <c r="C1" s="36"/>
      <c r="D1" s="36"/>
      <c r="E1" s="41"/>
      <c r="F1" s="38"/>
      <c r="G1" s="40" t="str">
        <f>"October "&amp;CalendarYear</f>
        <v>October 2026</v>
      </c>
      <c r="H1" s="42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9">
        <f t="array" ref="B3:H3">DaysAndWeeks+DATE(CalendarYear,10,1)-WEEKDAY(DATE(CalendarYear,10,1),(WeekStart="Monday")+1)+1</f>
        <v>46292</v>
      </c>
      <c r="C3" s="9">
        <v>46293</v>
      </c>
      <c r="D3" s="9">
        <v>46294</v>
      </c>
      <c r="E3" s="9">
        <v>46295</v>
      </c>
      <c r="F3" s="9">
        <v>46296</v>
      </c>
      <c r="G3" s="9">
        <v>46297</v>
      </c>
      <c r="H3" s="9">
        <v>46298</v>
      </c>
    </row>
    <row r="4" spans="2:8" ht="57.95" customHeight="1">
      <c r="B4" s="9"/>
      <c r="C4" s="9"/>
      <c r="D4" s="9"/>
      <c r="E4" s="15"/>
      <c r="F4" s="77" t="s">
        <v>12</v>
      </c>
      <c r="G4" s="9"/>
      <c r="H4" s="9"/>
    </row>
    <row r="5" spans="2:8" ht="19.5" customHeight="1">
      <c r="B5" s="7">
        <f t="array" ref="B5:H5">DaysAndWeeks+DATE(CalendarYear,10,1)-WEEKDAY(DATE(CalendarYear,10,1),(WeekStart="Monday")+1)+8</f>
        <v>46299</v>
      </c>
      <c r="C5" s="7">
        <v>46300</v>
      </c>
      <c r="D5" s="7">
        <v>46301</v>
      </c>
      <c r="E5" s="7">
        <v>46302</v>
      </c>
      <c r="F5" s="7">
        <v>46303</v>
      </c>
      <c r="G5" s="7">
        <v>46304</v>
      </c>
      <c r="H5" s="7">
        <v>46305</v>
      </c>
    </row>
    <row r="6" spans="2:8" ht="57.95" customHeight="1">
      <c r="B6" s="7"/>
      <c r="C6" s="62" t="s">
        <v>69</v>
      </c>
      <c r="D6" s="66" t="s">
        <v>8</v>
      </c>
      <c r="E6" s="7"/>
      <c r="F6" s="7"/>
      <c r="G6" s="65"/>
      <c r="H6" s="7"/>
    </row>
    <row r="7" spans="2:8" ht="19.5" customHeight="1">
      <c r="B7" s="9">
        <f t="array" ref="B7:H7">DaysAndWeeks+DATE(CalendarYear,10,1)-WEEKDAY(DATE(CalendarYear,10,1),(WeekStart="Monday")+1)+15</f>
        <v>46306</v>
      </c>
      <c r="C7" s="9">
        <v>46307</v>
      </c>
      <c r="D7" s="9">
        <v>46308</v>
      </c>
      <c r="E7" s="9">
        <v>46309</v>
      </c>
      <c r="F7" s="9">
        <v>46310</v>
      </c>
      <c r="G7" s="9">
        <v>46311</v>
      </c>
      <c r="H7" s="9">
        <v>46312</v>
      </c>
    </row>
    <row r="8" spans="2:8" ht="57.95" customHeight="1">
      <c r="B8" s="9"/>
      <c r="C8" s="83" t="s">
        <v>6</v>
      </c>
      <c r="D8" s="9"/>
      <c r="E8" s="63" t="s">
        <v>68</v>
      </c>
      <c r="F8" s="24" t="s">
        <v>7</v>
      </c>
      <c r="G8" s="24" t="s">
        <v>7</v>
      </c>
      <c r="H8" s="9"/>
    </row>
    <row r="9" spans="2:8" ht="19.5" customHeight="1">
      <c r="B9" s="7">
        <f t="array" ref="B9:H9">DaysAndWeeks+DATE(CalendarYear,10,1)-WEEKDAY(DATE(CalendarYear,10,1),(WeekStart="Monday")+1)+22</f>
        <v>46313</v>
      </c>
      <c r="C9" s="7">
        <v>46314</v>
      </c>
      <c r="D9" s="7">
        <v>46315</v>
      </c>
      <c r="E9" s="7">
        <v>46316</v>
      </c>
      <c r="F9" s="7">
        <v>46317</v>
      </c>
      <c r="G9" s="7">
        <v>46318</v>
      </c>
      <c r="H9" s="7">
        <v>46319</v>
      </c>
    </row>
    <row r="10" spans="2:8" ht="57.95" customHeight="1">
      <c r="B10" s="7"/>
      <c r="C10" s="28" t="s">
        <v>7</v>
      </c>
      <c r="D10" s="25" t="s">
        <v>9</v>
      </c>
      <c r="E10" s="25" t="s">
        <v>10</v>
      </c>
      <c r="F10" s="25" t="s">
        <v>10</v>
      </c>
      <c r="G10" s="25" t="s">
        <v>4</v>
      </c>
      <c r="H10" s="7"/>
    </row>
    <row r="11" spans="2:8" ht="19.5" customHeight="1">
      <c r="B11" s="9">
        <f t="array" ref="B11:H11">DaysAndWeeks+DATE(CalendarYear,10,1)-WEEKDAY(DATE(CalendarYear,10,1),(WeekStart="Monday")+1)+29</f>
        <v>46320</v>
      </c>
      <c r="C11" s="9">
        <v>46321</v>
      </c>
      <c r="D11" s="9">
        <v>46322</v>
      </c>
      <c r="E11" s="9">
        <v>46323</v>
      </c>
      <c r="F11" s="9">
        <v>46324</v>
      </c>
      <c r="G11" s="9">
        <v>46325</v>
      </c>
      <c r="H11" s="9">
        <v>46326</v>
      </c>
    </row>
    <row r="12" spans="2:8" ht="57.95" customHeight="1">
      <c r="B12" s="9"/>
      <c r="C12" s="9"/>
      <c r="D12" s="9"/>
      <c r="E12" s="9"/>
      <c r="F12" s="9"/>
      <c r="G12" s="26" t="s">
        <v>11</v>
      </c>
      <c r="H12" s="9"/>
    </row>
    <row r="13" spans="2:8" ht="19.5" customHeight="1">
      <c r="B13" s="7">
        <f t="array" ref="B13:C13">DaysAndWeeks+DATE(CalendarYear,10,1)-WEEKDAY(DATE(CalendarYear,10,1),(WeekStart="Monday")+1)+36</f>
        <v>46327</v>
      </c>
      <c r="C13" s="7">
        <v>46328</v>
      </c>
      <c r="D13" s="58" t="s">
        <v>13</v>
      </c>
      <c r="E13" s="54"/>
      <c r="F13" s="54"/>
      <c r="G13" s="54"/>
      <c r="H13" s="59"/>
    </row>
    <row r="14" spans="2:8" ht="120.75" customHeight="1">
      <c r="B14" s="7"/>
      <c r="C14" s="7"/>
      <c r="D14" s="57"/>
      <c r="E14" s="49" t="s">
        <v>34</v>
      </c>
      <c r="F14" s="50" t="s">
        <v>70</v>
      </c>
      <c r="G14" s="51" t="s">
        <v>71</v>
      </c>
      <c r="H14" s="52" t="s">
        <v>72</v>
      </c>
    </row>
  </sheetData>
  <conditionalFormatting sqref="B13:D13">
    <cfRule type="expression" dxfId="11" priority="1">
      <formula>AND(DAY(B13)&gt;=1,DAY(B13)&lt;=15)</formula>
    </cfRule>
  </conditionalFormatting>
  <conditionalFormatting sqref="B3:G3">
    <cfRule type="expression" dxfId="10" priority="5">
      <formula>DAY(B3)&gt;8</formula>
    </cfRule>
  </conditionalFormatting>
  <conditionalFormatting sqref="B11:H11">
    <cfRule type="expression" dxfId="9" priority="6">
      <formula>AND(DAY(B11)&gt;=1,DAY(B11)&lt;=15)</formula>
    </cfRule>
  </conditionalFormatting>
  <dataValidations count="10">
    <dataValidation allowBlank="1" showInputMessage="1" showErrorMessage="1" prompt="Automatically determined weekday" sqref="C2:H2" xr:uid="{00000000-0002-0000-0900-000000000000}"/>
    <dataValidation allowBlank="1" showErrorMessage="1" prompt="The year in this cell is automatically updated based on the year entered in January worksheet. Calendar below has dates for previous and next month with lighter font shade" sqref="G1" xr:uid="{00000000-0002-0000-09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9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900-000003000000}"/>
    <dataValidation allowBlank="1" showInputMessage="1" showErrorMessage="1" prompt="October month calendar" sqref="A1" xr:uid="{00000000-0002-0000-0900-000005000000}"/>
    <dataValidation allowBlank="1" showInputMessage="1" showErrorMessage="1" prompt="Enter Notes in the cell at right" sqref="D13:D14" xr:uid="{ED054E98-208B-4EFA-B09C-B1890B89F0C5}"/>
    <dataValidation allowBlank="1" showInputMessage="1" showErrorMessage="1" prompt="Enter Notes in this cell" sqref="E13:H14" xr:uid="{E2F94623-E78D-4FA4-93DA-F1531BA9AD35}"/>
    <dataValidation allowBlank="1" showInputMessage="1" showErrorMessage="1" prompt="This row &amp; rows 6, 8, 10, 12, &amp; 14 are cells for entering daily notes related to the calendar day in the cell above" sqref="B4" xr:uid="{00000000-0002-0000-0900-000008000000}"/>
    <dataValidation allowBlank="1" showInputMessage="1" showErrorMessage="1" prompt="The year in this cell is automatically updated. Select another year in cell K3 of the January worksheet to change the year" sqref="C1" xr:uid="{873421E6-8E6D-4E29-8E27-EC2434AD0373}"/>
    <dataValidation allowBlank="1" showErrorMessage="1" prompt="The year in this cell is automatically updated based on the year entered in cell K2. Calendar below has dates for previous and next month with lighter font shade" sqref="B1" xr:uid="{83D95AFE-412E-4CF0-928B-EFCE9E0B5382}"/>
  </dataValidations>
  <printOptions horizontalCentered="1" verticalCentered="1"/>
  <pageMargins left="0.7" right="0.7" top="0.75" bottom="0.75" header="0.3" footer="0.3"/>
  <pageSetup scale="76" orientation="landscape" r:id="rId1"/>
  <headerFooter differentFirst="1">
    <oddFooter>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9" tint="-0.499984740745262"/>
    <pageSetUpPr fitToPage="1"/>
  </sheetPr>
  <dimension ref="B1:H14"/>
  <sheetViews>
    <sheetView showGridLines="0" zoomScaleNormal="100" workbookViewId="0">
      <selection activeCell="G14" sqref="G14"/>
    </sheetView>
  </sheetViews>
  <sheetFormatPr defaultColWidth="8.88671875" defaultRowHeight="14.25"/>
  <cols>
    <col min="1" max="1" width="2.77734375" customWidth="1"/>
    <col min="2" max="2" width="18.44140625" customWidth="1"/>
    <col min="3" max="8" width="17.77734375" customWidth="1"/>
    <col min="9" max="9" width="2.77734375" customWidth="1"/>
  </cols>
  <sheetData>
    <row r="1" spans="2:8" ht="59.25" customHeight="1">
      <c r="B1" s="35" t="s">
        <v>14</v>
      </c>
      <c r="C1" s="36"/>
      <c r="D1" s="36"/>
      <c r="E1" s="41"/>
      <c r="F1" s="38"/>
      <c r="G1" s="48" t="str">
        <f>"November "&amp;CalendarYear</f>
        <v>November 2026</v>
      </c>
      <c r="H1" s="42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9">
        <f t="array" ref="B3:H3">DaysAndWeeks+DATE(CalendarYear,11,1)-WEEKDAY(DATE(CalendarYear,11,1),(WeekStart="Monday")+1)+1</f>
        <v>46327</v>
      </c>
      <c r="C3" s="9">
        <v>46328</v>
      </c>
      <c r="D3" s="9">
        <v>46329</v>
      </c>
      <c r="E3" s="9">
        <v>46330</v>
      </c>
      <c r="F3" s="9">
        <v>46331</v>
      </c>
      <c r="G3" s="9">
        <v>46332</v>
      </c>
      <c r="H3" s="9">
        <v>46333</v>
      </c>
    </row>
    <row r="4" spans="2:8" ht="57.95" customHeight="1">
      <c r="B4" s="9"/>
      <c r="C4" s="9"/>
      <c r="D4" s="9"/>
      <c r="E4" s="9"/>
      <c r="F4" s="70" t="s">
        <v>74</v>
      </c>
      <c r="G4" s="69" t="s">
        <v>8</v>
      </c>
      <c r="H4" s="9"/>
    </row>
    <row r="5" spans="2:8" ht="19.5" customHeight="1">
      <c r="B5" s="7">
        <f t="array" ref="B5:H5">DaysAndWeeks+DATE(CalendarYear,11,1)-WEEKDAY(DATE(CalendarYear,11,1),(WeekStart="Monday")+1)+8</f>
        <v>46334</v>
      </c>
      <c r="C5" s="7">
        <v>46335</v>
      </c>
      <c r="D5" s="7">
        <v>46336</v>
      </c>
      <c r="E5" s="7">
        <v>46337</v>
      </c>
      <c r="F5" s="7">
        <v>46338</v>
      </c>
      <c r="G5" s="7">
        <v>46339</v>
      </c>
      <c r="H5" s="7">
        <v>46340</v>
      </c>
    </row>
    <row r="6" spans="2:8" ht="57.95" customHeight="1">
      <c r="B6" s="7"/>
      <c r="C6" s="18"/>
      <c r="D6" s="75" t="s">
        <v>6</v>
      </c>
      <c r="E6" s="67" t="s">
        <v>73</v>
      </c>
      <c r="F6" s="73" t="s">
        <v>7</v>
      </c>
      <c r="G6" s="73" t="s">
        <v>7</v>
      </c>
      <c r="H6" s="7"/>
    </row>
    <row r="7" spans="2:8" ht="19.5" customHeight="1">
      <c r="B7" s="9">
        <f t="array" ref="B7:H7">DaysAndWeeks+DATE(CalendarYear,11,1)-WEEKDAY(DATE(CalendarYear,11,1),(WeekStart="Monday")+1)+15</f>
        <v>46341</v>
      </c>
      <c r="C7" s="9">
        <v>46342</v>
      </c>
      <c r="D7" s="9">
        <v>46343</v>
      </c>
      <c r="E7" s="9">
        <v>46344</v>
      </c>
      <c r="F7" s="9">
        <v>46345</v>
      </c>
      <c r="G7" s="9">
        <v>46346</v>
      </c>
      <c r="H7" s="9">
        <v>46347</v>
      </c>
    </row>
    <row r="8" spans="2:8" ht="57.95" customHeight="1">
      <c r="B8" s="9"/>
      <c r="C8" s="24" t="s">
        <v>7</v>
      </c>
      <c r="D8" s="72" t="s">
        <v>9</v>
      </c>
      <c r="E8" s="72" t="s">
        <v>10</v>
      </c>
      <c r="F8" s="72" t="s">
        <v>10</v>
      </c>
      <c r="G8" s="72" t="s">
        <v>4</v>
      </c>
      <c r="H8" s="9"/>
    </row>
    <row r="9" spans="2:8" ht="19.5" customHeight="1">
      <c r="B9" s="7">
        <f t="array" ref="B9:H9">DaysAndWeeks+DATE(CalendarYear,11,1)-WEEKDAY(DATE(CalendarYear,11,1),(WeekStart="Monday")+1)+22</f>
        <v>46348</v>
      </c>
      <c r="C9" s="7">
        <v>46349</v>
      </c>
      <c r="D9" s="7">
        <v>46350</v>
      </c>
      <c r="E9" s="7">
        <v>46351</v>
      </c>
      <c r="F9" s="7">
        <v>46352</v>
      </c>
      <c r="G9" s="7">
        <v>46353</v>
      </c>
      <c r="H9" s="7">
        <v>46354</v>
      </c>
    </row>
    <row r="10" spans="2:8" ht="57.95" customHeight="1">
      <c r="B10" s="7"/>
      <c r="C10" s="25"/>
      <c r="D10" s="25"/>
      <c r="E10" s="25"/>
      <c r="F10" s="25"/>
      <c r="G10" s="7"/>
      <c r="H10" s="7"/>
    </row>
    <row r="11" spans="2:8" ht="19.5" customHeight="1">
      <c r="B11" s="9">
        <f t="array" ref="B11:H11">DaysAndWeeks+DATE(CalendarYear,11,1)-WEEKDAY(DATE(CalendarYear,11,1),(WeekStart="Monday")+1)+29</f>
        <v>46355</v>
      </c>
      <c r="C11" s="9">
        <v>46356</v>
      </c>
      <c r="D11" s="9">
        <v>46357</v>
      </c>
      <c r="E11" s="9">
        <v>46358</v>
      </c>
      <c r="F11" s="9">
        <v>46359</v>
      </c>
      <c r="G11" s="9">
        <v>46360</v>
      </c>
      <c r="H11" s="9">
        <v>46361</v>
      </c>
    </row>
    <row r="12" spans="2:8" ht="57.95" customHeight="1">
      <c r="B12" s="9"/>
      <c r="C12" s="26" t="s">
        <v>11</v>
      </c>
      <c r="D12" s="9"/>
      <c r="E12" s="9"/>
      <c r="F12" s="15"/>
      <c r="G12" s="26"/>
      <c r="H12" s="9"/>
    </row>
    <row r="13" spans="2:8" ht="19.5" customHeight="1">
      <c r="B13" s="7">
        <f t="array" ref="B13:C13">DaysAndWeeks+DATE(CalendarYear,11,1)-WEEKDAY(DATE(CalendarYear,11,1),(WeekStart="Monday")+1)+36</f>
        <v>46362</v>
      </c>
      <c r="C13" s="7">
        <v>46363</v>
      </c>
      <c r="D13" s="58" t="s">
        <v>13</v>
      </c>
      <c r="E13" s="54"/>
      <c r="F13" s="54"/>
      <c r="G13" s="54"/>
      <c r="H13" s="59"/>
    </row>
    <row r="14" spans="2:8" ht="122.25" customHeight="1">
      <c r="B14" s="7"/>
      <c r="C14" s="7"/>
      <c r="D14" s="57"/>
      <c r="E14" s="50" t="s">
        <v>35</v>
      </c>
      <c r="F14" s="51" t="s">
        <v>36</v>
      </c>
      <c r="G14" s="60" t="s">
        <v>37</v>
      </c>
      <c r="H14" s="61"/>
    </row>
  </sheetData>
  <conditionalFormatting sqref="B13:D13">
    <cfRule type="expression" dxfId="8" priority="1">
      <formula>AND(DAY(B13)&gt;=1,DAY(B13)&lt;=15)</formula>
    </cfRule>
  </conditionalFormatting>
  <conditionalFormatting sqref="B3:G3">
    <cfRule type="expression" dxfId="7" priority="6">
      <formula>DAY(B3)&gt;8</formula>
    </cfRule>
  </conditionalFormatting>
  <conditionalFormatting sqref="B11:H11">
    <cfRule type="expression" dxfId="6" priority="7">
      <formula>AND(DAY(B11)&gt;=1,DAY(B11)&lt;=15)</formula>
    </cfRule>
  </conditionalFormatting>
  <dataValidations count="10">
    <dataValidation allowBlank="1" showInputMessage="1" showErrorMessage="1" prompt="Automatically determined weekday" sqref="C2:H2" xr:uid="{00000000-0002-0000-0A00-000000000000}"/>
    <dataValidation allowBlank="1" showErrorMessage="1" prompt="The year in this cell is automatically updated based on the year entered in January worksheet. Calendar below has dates for previous and next month with lighter font shade" sqref="G1" xr:uid="{00000000-0002-0000-0A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A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A00-000003000000}"/>
    <dataValidation allowBlank="1" showInputMessage="1" showErrorMessage="1" prompt="November month calendar" sqref="A1" xr:uid="{00000000-0002-0000-0A00-000005000000}"/>
    <dataValidation allowBlank="1" showInputMessage="1" showErrorMessage="1" prompt="Enter Notes in the cell at right" sqref="D13:D14" xr:uid="{9CC741C8-7D07-4159-839D-CEC2E77550AF}"/>
    <dataValidation allowBlank="1" showInputMessage="1" showErrorMessage="1" prompt="Enter Notes in this cell" sqref="E13:H13 E14:G14" xr:uid="{72C95BB0-58B0-4862-AD77-6C3F69A62744}"/>
    <dataValidation allowBlank="1" showInputMessage="1" showErrorMessage="1" prompt="This row &amp; rows 6, 8, 10, 12, &amp; 14 are cells for entering daily notes related to the calendar day in the cell above" sqref="B4" xr:uid="{00000000-0002-0000-0A00-000008000000}"/>
    <dataValidation allowBlank="1" showInputMessage="1" showErrorMessage="1" prompt="The year in this cell is automatically updated. Select another year in cell K3 of the January worksheet to change the year" sqref="C1" xr:uid="{3A4E290F-6134-4539-A45D-9C6B0C71CC5F}"/>
    <dataValidation allowBlank="1" showErrorMessage="1" prompt="The year in this cell is automatically updated based on the year entered in cell K2. Calendar below has dates for previous and next month with lighter font shade" sqref="B1" xr:uid="{C2A4ACF2-8A97-43C4-9C84-8DA0DEFC1CEC}"/>
  </dataValidations>
  <printOptions horizontalCentered="1" verticalCentered="1"/>
  <pageMargins left="0.7" right="0.7" top="0.75" bottom="0.75" header="0.3" footer="0.3"/>
  <pageSetup scale="76" orientation="landscape" r:id="rId1"/>
  <headerFooter differentFirst="1">
    <oddFooter>Page 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6" tint="-0.249977111117893"/>
    <pageSetUpPr fitToPage="1"/>
  </sheetPr>
  <dimension ref="B1:H14"/>
  <sheetViews>
    <sheetView showGridLines="0" topLeftCell="A4" zoomScale="106" zoomScaleNormal="106" workbookViewId="0">
      <selection activeCell="J9" sqref="J9"/>
    </sheetView>
  </sheetViews>
  <sheetFormatPr defaultColWidth="8.88671875" defaultRowHeight="14.25"/>
  <cols>
    <col min="1" max="1" width="2.77734375" customWidth="1"/>
    <col min="2" max="2" width="18.44140625" customWidth="1"/>
    <col min="3" max="8" width="17.77734375" customWidth="1"/>
    <col min="9" max="9" width="2.77734375" customWidth="1"/>
  </cols>
  <sheetData>
    <row r="1" spans="2:8" ht="59.25" customHeight="1">
      <c r="B1" s="35" t="s">
        <v>14</v>
      </c>
      <c r="C1" s="36"/>
      <c r="D1" s="36"/>
      <c r="E1" s="41"/>
      <c r="F1" s="38"/>
      <c r="G1" s="47" t="str">
        <f>"December "&amp;CalendarYear</f>
        <v>December 2026</v>
      </c>
      <c r="H1" s="42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9">
        <f t="array" ref="B3:H3">DaysAndWeeks+DATE(CalendarYear,12,1)-WEEKDAY(DATE(CalendarYear,12,1),(WeekStart="Monday")+1)+1</f>
        <v>46355</v>
      </c>
      <c r="C3" s="9">
        <v>46356</v>
      </c>
      <c r="D3" s="9">
        <v>46357</v>
      </c>
      <c r="E3" s="9">
        <v>46358</v>
      </c>
      <c r="F3" s="9">
        <v>46359</v>
      </c>
      <c r="G3" s="9">
        <v>46360</v>
      </c>
      <c r="H3" s="9">
        <v>46361</v>
      </c>
    </row>
    <row r="4" spans="2:8" ht="57.95" customHeight="1">
      <c r="B4" s="9"/>
      <c r="C4" s="9"/>
      <c r="D4" s="17"/>
      <c r="E4" s="9"/>
      <c r="F4" s="9"/>
      <c r="G4" s="30"/>
      <c r="H4" s="9"/>
    </row>
    <row r="5" spans="2:8" ht="19.5" customHeight="1">
      <c r="B5" s="7">
        <f t="array" ref="B5:H5">DaysAndWeeks+DATE(CalendarYear,12,1)-WEEKDAY(DATE(CalendarYear,12,1),(WeekStart="Monday")+1)+8</f>
        <v>46362</v>
      </c>
      <c r="C5" s="7">
        <v>46363</v>
      </c>
      <c r="D5" s="7">
        <v>46364</v>
      </c>
      <c r="E5" s="7">
        <v>46365</v>
      </c>
      <c r="F5" s="7">
        <v>46366</v>
      </c>
      <c r="G5" s="7">
        <v>46367</v>
      </c>
      <c r="H5" s="7">
        <v>46368</v>
      </c>
    </row>
    <row r="6" spans="2:8" ht="57.95" customHeight="1">
      <c r="B6" s="7"/>
      <c r="C6" s="82" t="s">
        <v>76</v>
      </c>
      <c r="D6" s="66" t="s">
        <v>8</v>
      </c>
      <c r="E6" s="65"/>
      <c r="F6" s="65" t="s">
        <v>6</v>
      </c>
      <c r="G6" s="33"/>
      <c r="H6" s="7"/>
    </row>
    <row r="7" spans="2:8" ht="19.5" customHeight="1">
      <c r="B7" s="9">
        <f t="array" ref="B7:H7">DaysAndWeeks+DATE(CalendarYear,12,1)-WEEKDAY(DATE(CalendarYear,12,1),(WeekStart="Monday")+1)+15</f>
        <v>46369</v>
      </c>
      <c r="C7" s="9">
        <v>46370</v>
      </c>
      <c r="D7" s="9">
        <v>46371</v>
      </c>
      <c r="E7" s="9">
        <v>46372</v>
      </c>
      <c r="F7" s="9">
        <v>46373</v>
      </c>
      <c r="G7" s="9">
        <v>46374</v>
      </c>
      <c r="H7" s="9">
        <v>46375</v>
      </c>
    </row>
    <row r="8" spans="2:8" ht="57.95" customHeight="1">
      <c r="B8" s="9"/>
      <c r="C8" s="63" t="s">
        <v>75</v>
      </c>
      <c r="D8" s="24" t="s">
        <v>7</v>
      </c>
      <c r="E8" s="24" t="s">
        <v>7</v>
      </c>
      <c r="F8" s="24" t="s">
        <v>7</v>
      </c>
      <c r="G8" s="29" t="s">
        <v>9</v>
      </c>
      <c r="H8" s="9"/>
    </row>
    <row r="9" spans="2:8" ht="19.5" customHeight="1">
      <c r="B9" s="7">
        <f t="array" ref="B9:H9">DaysAndWeeks+DATE(CalendarYear,12,1)-WEEKDAY(DATE(CalendarYear,12,1),(WeekStart="Monday")+1)+22</f>
        <v>46376</v>
      </c>
      <c r="C9" s="7">
        <v>46377</v>
      </c>
      <c r="D9" s="7">
        <v>46378</v>
      </c>
      <c r="E9" s="7">
        <v>46379</v>
      </c>
      <c r="F9" s="7">
        <v>46380</v>
      </c>
      <c r="G9" s="7">
        <v>46381</v>
      </c>
      <c r="H9" s="7">
        <v>46382</v>
      </c>
    </row>
    <row r="10" spans="2:8" ht="57.95" customHeight="1">
      <c r="B10" s="7"/>
      <c r="C10" s="25" t="s">
        <v>10</v>
      </c>
      <c r="D10" s="25" t="s">
        <v>10</v>
      </c>
      <c r="E10" s="25" t="s">
        <v>4</v>
      </c>
      <c r="F10" s="20"/>
      <c r="G10" s="20"/>
      <c r="H10" s="7"/>
    </row>
    <row r="11" spans="2:8" ht="19.5" customHeight="1">
      <c r="B11" s="9">
        <f t="array" ref="B11:H11">DaysAndWeeks+DATE(CalendarYear,12,1)-WEEKDAY(DATE(CalendarYear,12,1),(WeekStart="Monday")+1)+29</f>
        <v>46383</v>
      </c>
      <c r="C11" s="9">
        <v>46384</v>
      </c>
      <c r="D11" s="9">
        <v>46385</v>
      </c>
      <c r="E11" s="9">
        <v>46386</v>
      </c>
      <c r="F11" s="9">
        <v>46387</v>
      </c>
      <c r="G11" s="9">
        <v>46388</v>
      </c>
      <c r="H11" s="9">
        <v>46389</v>
      </c>
    </row>
    <row r="12" spans="2:8" ht="57.95" customHeight="1">
      <c r="B12" s="9"/>
      <c r="C12" s="9"/>
      <c r="D12" s="9"/>
      <c r="E12" s="26"/>
      <c r="F12" s="26" t="s">
        <v>11</v>
      </c>
      <c r="G12" s="9"/>
      <c r="H12" s="9"/>
    </row>
    <row r="13" spans="2:8" ht="19.5" customHeight="1">
      <c r="B13" s="7">
        <f t="array" ref="B13:C13">DaysAndWeeks+DATE(CalendarYear,12,1)-WEEKDAY(DATE(CalendarYear,12,1),(WeekStart="Monday")+1)+36</f>
        <v>46390</v>
      </c>
      <c r="C13" s="7">
        <v>46391</v>
      </c>
      <c r="D13" s="58" t="s">
        <v>13</v>
      </c>
      <c r="E13" s="54"/>
      <c r="F13" s="54"/>
      <c r="G13" s="54"/>
      <c r="H13" s="59"/>
    </row>
    <row r="14" spans="2:8" ht="118.5" customHeight="1">
      <c r="B14" s="7"/>
      <c r="C14" s="7"/>
      <c r="D14" s="57"/>
      <c r="E14" s="50" t="s">
        <v>77</v>
      </c>
      <c r="F14" s="51" t="s">
        <v>38</v>
      </c>
      <c r="G14" s="60" t="s">
        <v>39</v>
      </c>
      <c r="H14" s="61"/>
    </row>
  </sheetData>
  <conditionalFormatting sqref="B13:D13">
    <cfRule type="expression" dxfId="5" priority="1">
      <formula>AND(DAY(B13)&gt;=1,DAY(B13)&lt;=15)</formula>
    </cfRule>
  </conditionalFormatting>
  <conditionalFormatting sqref="B3:G3">
    <cfRule type="expression" dxfId="4" priority="5">
      <formula>DAY(B3)&gt;8</formula>
    </cfRule>
  </conditionalFormatting>
  <conditionalFormatting sqref="B11:H11">
    <cfRule type="expression" dxfId="3" priority="6">
      <formula>AND(DAY(B11)&gt;=1,DAY(B11)&lt;=15)</formula>
    </cfRule>
  </conditionalFormatting>
  <dataValidations count="10">
    <dataValidation allowBlank="1" showInputMessage="1" showErrorMessage="1" prompt="Automatically determined weekday" sqref="C2:H2" xr:uid="{00000000-0002-0000-0B00-000000000000}"/>
    <dataValidation allowBlank="1" showErrorMessage="1" prompt="The year in this cell is automatically updated based on the year entered in January worksheet. Calendar below has dates for previous and next month with lighter font shade" sqref="G1" xr:uid="{00000000-0002-0000-0B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B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B00-000003000000}"/>
    <dataValidation allowBlank="1" showInputMessage="1" showErrorMessage="1" prompt="December month calendar" sqref="A1" xr:uid="{00000000-0002-0000-0B00-000005000000}"/>
    <dataValidation allowBlank="1" showInputMessage="1" showErrorMessage="1" prompt="Enter Notes in the cell at right" sqref="D13:D14" xr:uid="{99C8BB79-30CD-40D4-9816-0CD715E3F100}"/>
    <dataValidation allowBlank="1" showInputMessage="1" showErrorMessage="1" prompt="Enter Notes in this cell" sqref="E13:H13 E14:G14" xr:uid="{E452221C-2B5E-40A9-91FD-69A7AC016243}"/>
    <dataValidation allowBlank="1" showInputMessage="1" showErrorMessage="1" prompt="This row &amp; rows 6, 8, 10, 12, &amp; 14 are cells for entering daily notes related to the calendar day in the cell above" sqref="B4" xr:uid="{00000000-0002-0000-0B00-000008000000}"/>
    <dataValidation allowBlank="1" showInputMessage="1" showErrorMessage="1" prompt="The year in this cell is automatically updated. Select another year in cell K3 of the January worksheet to change the year" sqref="C1" xr:uid="{0ED9C6F5-D117-4D38-BF48-93FAA0D1B91E}"/>
    <dataValidation allowBlank="1" showErrorMessage="1" prompt="The year in this cell is automatically updated based on the year entered in cell K2. Calendar below has dates for previous and next month with lighter font shade" sqref="B1" xr:uid="{E450FC6B-A13B-4FAA-973A-1896FE8A1703}"/>
  </dataValidations>
  <printOptions horizontalCentered="1" verticalCentered="1"/>
  <pageMargins left="0.7" right="0.7" top="0.75" bottom="0.75" header="0.3" footer="0.3"/>
  <pageSetup scale="76" orientation="landscape" r:id="rId1"/>
  <headerFooter differentFirst="1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6"/>
    <pageSetUpPr autoPageBreaks="0" fitToPage="1"/>
  </sheetPr>
  <dimension ref="A1:K14"/>
  <sheetViews>
    <sheetView showGridLines="0" topLeftCell="A3" zoomScaleNormal="100" workbookViewId="0">
      <selection activeCell="K11" sqref="K11"/>
    </sheetView>
  </sheetViews>
  <sheetFormatPr defaultColWidth="8.88671875" defaultRowHeight="14.25"/>
  <cols>
    <col min="1" max="1" width="2.77734375" customWidth="1"/>
    <col min="2" max="2" width="18.44140625" customWidth="1"/>
    <col min="3" max="8" width="17.77734375" customWidth="1"/>
    <col min="9" max="9" width="2.77734375" customWidth="1"/>
    <col min="10" max="10" width="12.77734375" customWidth="1"/>
    <col min="11" max="11" width="13.77734375" customWidth="1"/>
  </cols>
  <sheetData>
    <row r="1" spans="1:11" s="1" customFormat="1" ht="60" customHeight="1">
      <c r="A1"/>
      <c r="B1" s="35" t="s">
        <v>14</v>
      </c>
      <c r="C1" s="36"/>
      <c r="D1" s="36"/>
      <c r="E1" s="37"/>
      <c r="F1" s="38"/>
      <c r="G1" s="40" t="str">
        <f>"January "&amp;CalendarYear</f>
        <v>January 2026</v>
      </c>
      <c r="H1" s="39"/>
    </row>
    <row r="2" spans="1:11" s="2" customFormat="1" ht="21.75" customHeight="1">
      <c r="A2"/>
      <c r="B2" s="5" t="str">
        <f>WeekStart</f>
        <v>SUNDAY</v>
      </c>
      <c r="C2" s="5" t="str">
        <f t="shared" ref="C2:H2" si="0">UPPER(TEXT(C3,"dddd"))</f>
        <v>MONDAY</v>
      </c>
      <c r="D2" s="5" t="str">
        <f>UPPER(TEXT(D3,"dddd"))</f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  <c r="J2" s="84" t="s">
        <v>3</v>
      </c>
      <c r="K2" s="84"/>
    </row>
    <row r="3" spans="1:11" s="3" customFormat="1" ht="19.5" customHeight="1">
      <c r="A3"/>
      <c r="B3" s="9">
        <f t="array" ref="B3:H3">DaysAndWeeks+DATE(CalendarYear,1,1)-WEEKDAY(DATE(CalendarYear,1,1),(WeekStart="Monday")+1)+1</f>
        <v>46019</v>
      </c>
      <c r="C3" s="9">
        <v>46020</v>
      </c>
      <c r="D3" s="9">
        <v>46021</v>
      </c>
      <c r="E3" s="9">
        <v>46022</v>
      </c>
      <c r="F3" s="9">
        <v>46023</v>
      </c>
      <c r="G3" s="9">
        <v>46024</v>
      </c>
      <c r="H3" s="9">
        <v>46025</v>
      </c>
      <c r="J3" s="6" t="s">
        <v>1</v>
      </c>
      <c r="K3" s="10">
        <v>2026</v>
      </c>
    </row>
    <row r="4" spans="1:11" ht="57.95" customHeight="1">
      <c r="B4" s="9"/>
      <c r="C4" s="9"/>
      <c r="D4" s="9"/>
      <c r="F4" s="64" t="s">
        <v>5</v>
      </c>
      <c r="G4" s="17"/>
      <c r="H4" s="9"/>
      <c r="J4" s="11" t="s">
        <v>2</v>
      </c>
      <c r="K4" s="12" t="s">
        <v>0</v>
      </c>
    </row>
    <row r="5" spans="1:11" s="3" customFormat="1" ht="19.5" customHeight="1">
      <c r="A5"/>
      <c r="B5" s="8">
        <f t="array" ref="B5:H5">DaysAndWeeks+DATE(CalendarYear,1,1)-WEEKDAY(DATE(CalendarYear,1,1),(WeekStart="Monday")+1)+8</f>
        <v>46026</v>
      </c>
      <c r="C5" s="8">
        <v>46027</v>
      </c>
      <c r="D5" s="8">
        <v>46028</v>
      </c>
      <c r="E5" s="8">
        <v>46029</v>
      </c>
      <c r="F5" s="8">
        <v>46030</v>
      </c>
      <c r="G5" s="8">
        <v>46031</v>
      </c>
      <c r="H5" s="8">
        <v>46032</v>
      </c>
    </row>
    <row r="6" spans="1:11" ht="57.95" customHeight="1">
      <c r="B6" s="8"/>
      <c r="C6" s="62" t="s">
        <v>40</v>
      </c>
      <c r="D6" s="66" t="s">
        <v>8</v>
      </c>
      <c r="E6" s="8"/>
      <c r="F6" s="8"/>
      <c r="G6" s="65"/>
      <c r="H6" s="8"/>
      <c r="J6" s="4"/>
    </row>
    <row r="7" spans="1:11" s="3" customFormat="1" ht="19.5" customHeight="1">
      <c r="A7"/>
      <c r="B7" s="9">
        <f t="array" ref="B7:H7">DaysAndWeeks+DATE(CalendarYear,1,1)-WEEKDAY(DATE(CalendarYear,1,1),(WeekStart="Monday")+1)+15</f>
        <v>46033</v>
      </c>
      <c r="C7" s="9">
        <v>46034</v>
      </c>
      <c r="D7" s="9">
        <v>46035</v>
      </c>
      <c r="E7" s="9">
        <v>46036</v>
      </c>
      <c r="F7" s="9">
        <v>46037</v>
      </c>
      <c r="G7" s="9">
        <v>46038</v>
      </c>
      <c r="H7" s="9">
        <v>46039</v>
      </c>
      <c r="J7" s="4"/>
      <c r="K7"/>
    </row>
    <row r="8" spans="1:11" ht="57.95" customHeight="1">
      <c r="B8" s="9"/>
      <c r="C8" s="83" t="s">
        <v>6</v>
      </c>
      <c r="D8" s="63" t="s">
        <v>15</v>
      </c>
      <c r="E8" s="24" t="s">
        <v>7</v>
      </c>
      <c r="F8" s="24" t="s">
        <v>7</v>
      </c>
      <c r="G8" s="24" t="s">
        <v>7</v>
      </c>
      <c r="H8" s="9"/>
      <c r="J8" s="34"/>
    </row>
    <row r="9" spans="1:11" s="3" customFormat="1" ht="19.5" customHeight="1">
      <c r="A9"/>
      <c r="B9" s="7">
        <f t="array" ref="B9:H9">DaysAndWeeks+DATE(CalendarYear,1,1)-WEEKDAY(DATE(CalendarYear,1,1),(WeekStart="Monday")+1)+22</f>
        <v>46040</v>
      </c>
      <c r="C9" s="7">
        <v>46041</v>
      </c>
      <c r="D9" s="7">
        <v>46042</v>
      </c>
      <c r="E9" s="7">
        <v>46043</v>
      </c>
      <c r="F9" s="7">
        <v>46044</v>
      </c>
      <c r="G9" s="7">
        <v>46045</v>
      </c>
      <c r="H9" s="7">
        <v>46046</v>
      </c>
      <c r="K9"/>
    </row>
    <row r="10" spans="1:11" ht="57.95" customHeight="1">
      <c r="B10" s="7"/>
      <c r="C10" s="14"/>
      <c r="D10" s="25" t="s">
        <v>9</v>
      </c>
      <c r="E10" s="25" t="s">
        <v>10</v>
      </c>
      <c r="F10" s="25" t="s">
        <v>10</v>
      </c>
      <c r="G10" s="25" t="s">
        <v>4</v>
      </c>
      <c r="H10" s="7"/>
    </row>
    <row r="11" spans="1:11" s="3" customFormat="1" ht="19.5" customHeight="1">
      <c r="A11"/>
      <c r="B11" s="9">
        <f t="array" ref="B11:H11">DaysAndWeeks+DATE(CalendarYear,1,1)-WEEKDAY(DATE(CalendarYear,1,1),(WeekStart="Monday")+1)+29</f>
        <v>46047</v>
      </c>
      <c r="C11" s="9">
        <v>46048</v>
      </c>
      <c r="D11" s="9">
        <v>46049</v>
      </c>
      <c r="E11" s="9">
        <v>46050</v>
      </c>
      <c r="F11" s="9">
        <v>46051</v>
      </c>
      <c r="G11" s="9">
        <v>46052</v>
      </c>
      <c r="H11" s="9">
        <v>46053</v>
      </c>
    </row>
    <row r="12" spans="1:11" ht="57.95" customHeight="1">
      <c r="B12" s="9"/>
      <c r="C12" s="9"/>
      <c r="D12" s="9"/>
      <c r="E12" s="9"/>
      <c r="F12" s="9"/>
      <c r="G12" s="26" t="s">
        <v>11</v>
      </c>
      <c r="H12" s="9"/>
    </row>
    <row r="13" spans="1:11" s="3" customFormat="1" ht="19.5" customHeight="1">
      <c r="A13"/>
      <c r="B13" s="7">
        <f t="array" ref="B13:C13">DaysAndWeeks+DATE(CalendarYear,1,1)-WEEKDAY(DATE(CalendarYear,1,1),(WeekStart="Monday")+1)+36</f>
        <v>46054</v>
      </c>
      <c r="C13" s="7">
        <v>46055</v>
      </c>
      <c r="D13" s="53" t="s">
        <v>13</v>
      </c>
      <c r="E13" s="54"/>
      <c r="F13" s="55"/>
      <c r="G13" s="55"/>
      <c r="H13" s="56"/>
    </row>
    <row r="14" spans="1:11" ht="139.5" customHeight="1">
      <c r="B14" s="7"/>
      <c r="C14" s="7"/>
      <c r="D14" s="57"/>
      <c r="E14" s="49" t="s">
        <v>16</v>
      </c>
      <c r="F14" s="50" t="s">
        <v>41</v>
      </c>
      <c r="G14" s="51" t="s">
        <v>42</v>
      </c>
      <c r="H14" s="52" t="s">
        <v>78</v>
      </c>
    </row>
  </sheetData>
  <mergeCells count="1">
    <mergeCell ref="J2:K2"/>
  </mergeCells>
  <phoneticPr fontId="1" type="noConversion"/>
  <conditionalFormatting sqref="B13:D13">
    <cfRule type="expression" dxfId="38" priority="1">
      <formula>AND(DAY(B13)&gt;=1,DAY(B13)&lt;=15)</formula>
    </cfRule>
  </conditionalFormatting>
  <conditionalFormatting sqref="B3:G3">
    <cfRule type="expression" dxfId="37" priority="24">
      <formula>DAY(B3)&gt;8</formula>
    </cfRule>
  </conditionalFormatting>
  <conditionalFormatting sqref="B11:H11">
    <cfRule type="expression" dxfId="36" priority="25">
      <formula>AND(DAY(B11)&gt;=1,DAY(B11)&lt;=15)</formula>
    </cfRule>
  </conditionalFormatting>
  <dataValidations count="14">
    <dataValidation type="list" errorStyle="warning" allowBlank="1" showInputMessage="1" showErrorMessage="1" error="Select a day from the list. Select CANCEL, then press ALT+DOWN ARROW to pick day from the drop-down list" prompt="Select week start day in this cell. Press ALT+DOWN ARROW to open the drop-down list, then press ENTER to select the week start day" sqref="K4" xr:uid="{00000000-0002-0000-0000-000000000000}">
      <formula1>"SUNDAY,MONDAY"</formula1>
    </dataValidation>
    <dataValidation allowBlank="1" showInputMessage="1" showErrorMessage="1" prompt="Create custom one-month calendars in this workbook. Customize the year and starting day of the week for all months with this January worksheet. Each month is on a separate worksheet" sqref="A1" xr:uid="{00000000-0002-0000-0000-000001000000}"/>
    <dataValidation allowBlank="1" showInputMessage="1" showErrorMessage="1" prompt="Enter year and select calendar start day in the cells below. These Calendar Settings cells will not print" sqref="J2" xr:uid="{00000000-0002-0000-0000-000003000000}"/>
    <dataValidation allowBlank="1" showInputMessage="1" showErrorMessage="1" prompt="Enter year in cell at right" sqref="J3" xr:uid="{00000000-0002-0000-0000-000004000000}"/>
    <dataValidation allowBlank="1" showInputMessage="1" showErrorMessage="1" prompt="Select week start day in cell at right" sqref="J4" xr:uid="{00000000-0002-0000-0000-000005000000}"/>
    <dataValidation allowBlank="1" showInputMessage="1" showErrorMessage="1" prompt="Enter year in this cell" sqref="K3" xr:uid="{00000000-0002-0000-0000-000006000000}"/>
    <dataValidation allowBlank="1" showInputMessage="1" showErrorMessage="1" prompt="This row contains the weekday names for this calendar. This cell contains the starting day of the week. To change the starting day, enter a new weekday in cell K4" sqref="B2" xr:uid="{00000000-0002-0000-0000-000007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000-000008000000}"/>
    <dataValidation allowBlank="1" showErrorMessage="1" prompt="The year in this cell is automatically updated based on the year entered in cell K2. Calendar below has dates for previous and next month with lighter font shade" sqref="B1 E1 G1" xr:uid="{00000000-0002-0000-0000-000009000000}"/>
    <dataValidation allowBlank="1" showInputMessage="1" showErrorMessage="1" prompt="Automatically determined weekday" sqref="C2:H2" xr:uid="{00000000-0002-0000-0000-00000A000000}"/>
    <dataValidation allowBlank="1" showInputMessage="1" showErrorMessage="1" prompt="This row &amp; rows 6, 8, 10, 12, &amp; 14 are cells for entering daily notes related to the calendar day in the cell above" sqref="B4" xr:uid="{00000000-0002-0000-0000-00000B000000}"/>
    <dataValidation allowBlank="1" showInputMessage="1" showErrorMessage="1" prompt="Enter Notes in this cell" sqref="E13:H14" xr:uid="{00000000-0002-0000-0000-00000C000000}"/>
    <dataValidation allowBlank="1" showInputMessage="1" showErrorMessage="1" prompt="Enter Notes in the cell at right" sqref="D13:D14" xr:uid="{00000000-0002-0000-0000-00000D000000}"/>
    <dataValidation allowBlank="1" showInputMessage="1" showErrorMessage="1" prompt="The year in this cell is automatically updated. Select another year in cell K3 to change the year" sqref="C1" xr:uid="{68DB1B5F-672F-42EA-B173-279D18DF96BF}"/>
  </dataValidations>
  <printOptions horizontalCentered="1" verticalCentered="1"/>
  <pageMargins left="0.7" right="0.7" top="0.75" bottom="0.75" header="0.3" footer="0.3"/>
  <pageSetup scale="77" orientation="landscape" r:id="rId1"/>
  <headerFooter differentFirst="1" alignWithMargins="0"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6" tint="0.39997558519241921"/>
    <pageSetUpPr fitToPage="1"/>
  </sheetPr>
  <dimension ref="A1:H14"/>
  <sheetViews>
    <sheetView showGridLines="0" zoomScaleNormal="100" workbookViewId="0">
      <selection activeCell="H8" sqref="H8"/>
    </sheetView>
  </sheetViews>
  <sheetFormatPr defaultColWidth="8.88671875" defaultRowHeight="14.25"/>
  <cols>
    <col min="1" max="1" width="2.77734375" customWidth="1"/>
    <col min="2" max="2" width="18.44140625" customWidth="1"/>
    <col min="3" max="8" width="17.77734375" customWidth="1"/>
    <col min="9" max="9" width="2.77734375" customWidth="1"/>
    <col min="10" max="10" width="10.6640625" customWidth="1"/>
  </cols>
  <sheetData>
    <row r="1" spans="1:8" s="1" customFormat="1" ht="59.25" customHeight="1">
      <c r="A1"/>
      <c r="B1" s="35" t="s">
        <v>14</v>
      </c>
      <c r="C1" s="36"/>
      <c r="D1" s="36"/>
      <c r="E1" s="41"/>
      <c r="F1" s="38"/>
      <c r="G1" s="40" t="str">
        <f>"February "&amp;CalendarYear</f>
        <v>February 2026</v>
      </c>
      <c r="H1" s="42"/>
    </row>
    <row r="2" spans="1:8" s="2" customFormat="1" ht="21.75" customHeight="1">
      <c r="A2"/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1:8" s="3" customFormat="1" ht="19.5" customHeight="1">
      <c r="A3"/>
      <c r="B3" s="9">
        <f t="array" ref="B3:H3">DaysAndWeeks+DATE(CalendarYear,2,1)-WEEKDAY(DATE(CalendarYear,2,1),(WeekStart="Monday")+1)+1</f>
        <v>46054</v>
      </c>
      <c r="C3" s="9">
        <v>46055</v>
      </c>
      <c r="D3" s="9">
        <v>46056</v>
      </c>
      <c r="E3" s="9">
        <v>46057</v>
      </c>
      <c r="F3" s="9">
        <v>46058</v>
      </c>
      <c r="G3" s="9">
        <v>46059</v>
      </c>
      <c r="H3" s="9">
        <v>46060</v>
      </c>
    </row>
    <row r="4" spans="1:8" ht="57.95" customHeight="1">
      <c r="B4" s="9"/>
      <c r="C4" s="9"/>
      <c r="D4" s="9"/>
      <c r="E4" s="9"/>
      <c r="F4" s="70" t="s">
        <v>44</v>
      </c>
      <c r="G4" s="69" t="s">
        <v>8</v>
      </c>
      <c r="H4" s="9"/>
    </row>
    <row r="5" spans="1:8" s="3" customFormat="1" ht="19.5" customHeight="1">
      <c r="A5"/>
      <c r="B5" s="7">
        <f t="array" ref="B5:H5">DaysAndWeeks+DATE(CalendarYear,2,1)-WEEKDAY(DATE(CalendarYear,2,1),(WeekStart="Monday")+1)+8</f>
        <v>46061</v>
      </c>
      <c r="C5" s="7">
        <v>46062</v>
      </c>
      <c r="D5" s="7">
        <v>46063</v>
      </c>
      <c r="E5" s="7">
        <v>46064</v>
      </c>
      <c r="F5" s="7">
        <v>46065</v>
      </c>
      <c r="G5" s="7">
        <v>46066</v>
      </c>
      <c r="H5" s="7">
        <v>46067</v>
      </c>
    </row>
    <row r="6" spans="1:8" ht="57.95" customHeight="1">
      <c r="B6" s="7"/>
      <c r="C6" s="18"/>
      <c r="D6" s="75" t="s">
        <v>6</v>
      </c>
      <c r="E6" s="67" t="s">
        <v>43</v>
      </c>
      <c r="F6" s="73" t="s">
        <v>7</v>
      </c>
      <c r="G6" s="73" t="s">
        <v>7</v>
      </c>
      <c r="H6" s="7"/>
    </row>
    <row r="7" spans="1:8" s="3" customFormat="1" ht="19.5" customHeight="1">
      <c r="A7"/>
      <c r="B7" s="9">
        <f t="array" ref="B7:H7">DaysAndWeeks+DATE(CalendarYear,2,1)-WEEKDAY(DATE(CalendarYear,2,1),(WeekStart="Monday")+1)+15</f>
        <v>46068</v>
      </c>
      <c r="C7" s="9">
        <v>46069</v>
      </c>
      <c r="D7" s="9">
        <v>46070</v>
      </c>
      <c r="E7" s="9">
        <v>46071</v>
      </c>
      <c r="F7" s="9">
        <v>46072</v>
      </c>
      <c r="G7" s="9">
        <v>46073</v>
      </c>
      <c r="H7" s="9">
        <v>46074</v>
      </c>
    </row>
    <row r="8" spans="1:8" ht="57.95" customHeight="1">
      <c r="B8" s="9"/>
      <c r="C8" s="72" t="s">
        <v>79</v>
      </c>
      <c r="D8" s="72" t="s">
        <v>9</v>
      </c>
      <c r="E8" s="72" t="s">
        <v>10</v>
      </c>
      <c r="F8" s="72" t="s">
        <v>10</v>
      </c>
      <c r="G8" s="72" t="s">
        <v>4</v>
      </c>
      <c r="H8" s="9"/>
    </row>
    <row r="9" spans="1:8" s="3" customFormat="1" ht="19.5" customHeight="1">
      <c r="A9"/>
      <c r="B9" s="7">
        <f t="array" ref="B9:H9">DaysAndWeeks+DATE(CalendarYear,2,1)-WEEKDAY(DATE(CalendarYear,2,1),(WeekStart="Monday")+1)+22</f>
        <v>46075</v>
      </c>
      <c r="C9" s="7">
        <v>46076</v>
      </c>
      <c r="D9" s="7">
        <v>46077</v>
      </c>
      <c r="E9" s="7">
        <v>46078</v>
      </c>
      <c r="F9" s="7">
        <v>46079</v>
      </c>
      <c r="G9" s="7">
        <v>46080</v>
      </c>
      <c r="H9" s="7">
        <v>46081</v>
      </c>
    </row>
    <row r="10" spans="1:8" ht="57.95" customHeight="1">
      <c r="B10" s="7"/>
      <c r="C10" s="13"/>
      <c r="D10" s="71"/>
      <c r="E10" s="25"/>
      <c r="F10" s="25"/>
      <c r="G10" s="74" t="s">
        <v>11</v>
      </c>
      <c r="H10" s="7"/>
    </row>
    <row r="11" spans="1:8" s="3" customFormat="1" ht="19.5" customHeight="1">
      <c r="A11"/>
      <c r="B11" s="9">
        <f t="array" ref="B11:H11">DaysAndWeeks+DATE(CalendarYear,2,1)-WEEKDAY(DATE(CalendarYear,2,1),(WeekStart="Monday")+1)+29</f>
        <v>46082</v>
      </c>
      <c r="C11" s="9">
        <v>46083</v>
      </c>
      <c r="D11" s="9">
        <v>46084</v>
      </c>
      <c r="E11" s="9">
        <v>46085</v>
      </c>
      <c r="F11" s="9">
        <v>46086</v>
      </c>
      <c r="G11" s="9">
        <v>46087</v>
      </c>
      <c r="H11" s="9">
        <v>46088</v>
      </c>
    </row>
    <row r="12" spans="1:8" ht="57.95" customHeight="1">
      <c r="B12" s="9"/>
      <c r="C12" s="9"/>
      <c r="D12" s="9"/>
      <c r="E12" s="9"/>
      <c r="F12" s="9"/>
      <c r="G12" s="26"/>
      <c r="H12" s="9"/>
    </row>
    <row r="13" spans="1:8" s="3" customFormat="1" ht="19.5" customHeight="1">
      <c r="A13"/>
      <c r="B13" s="7">
        <f t="array" ref="B13:C13">DaysAndWeeks+DATE(CalendarYear,2,1)-WEEKDAY(DATE(CalendarYear,2,1),(WeekStart="Monday")+1)+36</f>
        <v>46089</v>
      </c>
      <c r="C13" s="7">
        <v>46090</v>
      </c>
      <c r="D13" s="58" t="s">
        <v>13</v>
      </c>
      <c r="E13" s="54"/>
      <c r="F13" s="54"/>
      <c r="G13" s="54"/>
      <c r="H13" s="59"/>
    </row>
    <row r="14" spans="1:8" ht="125.25" customHeight="1">
      <c r="B14" s="7"/>
      <c r="C14" s="7"/>
      <c r="D14" s="57"/>
      <c r="E14" s="50" t="s">
        <v>17</v>
      </c>
      <c r="F14" s="51" t="s">
        <v>18</v>
      </c>
      <c r="G14" s="60" t="s">
        <v>19</v>
      </c>
      <c r="H14" s="61"/>
    </row>
  </sheetData>
  <conditionalFormatting sqref="B13:D13">
    <cfRule type="expression" dxfId="35" priority="1">
      <formula>AND(DAY(B13)&gt;=1,DAY(B13)&lt;=15)</formula>
    </cfRule>
  </conditionalFormatting>
  <conditionalFormatting sqref="B3:G3">
    <cfRule type="expression" dxfId="34" priority="5">
      <formula>DAY(B3)&gt;8</formula>
    </cfRule>
  </conditionalFormatting>
  <conditionalFormatting sqref="B11:H11">
    <cfRule type="expression" dxfId="33" priority="6">
      <formula>AND(DAY(B11)&gt;=1,DAY(B11)&lt;=15)</formula>
    </cfRule>
  </conditionalFormatting>
  <dataValidations count="10">
    <dataValidation allowBlank="1" showInputMessage="1" showErrorMessage="1" prompt="Automatically determined weekday" sqref="C2:H2" xr:uid="{00000000-0002-0000-0100-000000000000}"/>
    <dataValidation allowBlank="1" showErrorMessage="1" prompt="The year in this cell is automatically updated based on the year entered in January worksheet. Calendar below has dates for previous and next month with lighter font shade" sqref="G1" xr:uid="{00000000-0002-0000-01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1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100-000003000000}"/>
    <dataValidation allowBlank="1" showInputMessage="1" showErrorMessage="1" prompt="February month calendar" sqref="A1" xr:uid="{00000000-0002-0000-0100-000005000000}"/>
    <dataValidation allowBlank="1" showInputMessage="1" showErrorMessage="1" prompt="Enter Notes in the cell at right" sqref="D13:D14" xr:uid="{C15B752A-E621-4F7D-891A-0CD8A9FAB3C4}"/>
    <dataValidation allowBlank="1" showInputMessage="1" showErrorMessage="1" prompt="Enter Notes in this cell" sqref="E13:H13 E14:G14" xr:uid="{D8E8975E-3B6D-4D78-B723-7D111643AE18}"/>
    <dataValidation allowBlank="1" showInputMessage="1" showErrorMessage="1" prompt="This row &amp; rows 6, 8, 10, 12, &amp; 14 are cells for entering daily notes related to the calendar day in the cell above" sqref="B4" xr:uid="{00000000-0002-0000-0100-000008000000}"/>
    <dataValidation allowBlank="1" showInputMessage="1" showErrorMessage="1" prompt="The year in this cell is automatically updated. Select another year in cell K3 of the January worksheet to change the year" sqref="C1" xr:uid="{B76B5EE0-7A31-4E98-9046-DEB20A06C325}"/>
    <dataValidation allowBlank="1" showErrorMessage="1" prompt="The year in this cell is automatically updated based on the year entered in cell K2. Calendar below has dates for previous and next month with lighter font shade" sqref="B1" xr:uid="{2AFB8692-8C3C-4D49-BD85-5DD913841515}"/>
  </dataValidations>
  <printOptions horizontalCentered="1" verticalCentered="1"/>
  <pageMargins left="0.7" right="0.7" top="0.75" bottom="0.75" header="0.3" footer="0.3"/>
  <pageSetup scale="76" orientation="landscape" r:id="rId1"/>
  <headerFooter differentFirst="1"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4" tint="0.39997558519241921"/>
    <pageSetUpPr fitToPage="1"/>
  </sheetPr>
  <dimension ref="B1:N14"/>
  <sheetViews>
    <sheetView showGridLines="0" zoomScaleNormal="100" workbookViewId="0">
      <selection activeCell="L14" sqref="L14"/>
    </sheetView>
  </sheetViews>
  <sheetFormatPr defaultColWidth="8.88671875" defaultRowHeight="14.25"/>
  <cols>
    <col min="1" max="1" width="2.77734375" customWidth="1"/>
    <col min="2" max="2" width="18.44140625" customWidth="1"/>
    <col min="3" max="7" width="17.77734375" customWidth="1"/>
    <col min="8" max="8" width="18.109375" customWidth="1"/>
    <col min="9" max="9" width="2.77734375" customWidth="1"/>
    <col min="10" max="10" width="10.6640625" customWidth="1"/>
  </cols>
  <sheetData>
    <row r="1" spans="2:14" ht="59.25" customHeight="1">
      <c r="B1" s="35" t="s">
        <v>14</v>
      </c>
      <c r="C1" s="36"/>
      <c r="D1" s="36"/>
      <c r="E1" s="40"/>
      <c r="F1" s="38"/>
      <c r="G1" s="40" t="str">
        <f>"March "&amp;CalendarYear</f>
        <v>March 2026</v>
      </c>
      <c r="H1" s="42"/>
    </row>
    <row r="2" spans="2:14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14" ht="19.5" customHeight="1">
      <c r="B3" s="9">
        <f t="array" ref="B3:H3">DaysAndWeeks+DATE(CalendarYear,3,1)-WEEKDAY(DATE(CalendarYear,3,1),(WeekStart="Monday")+1)+1</f>
        <v>46082</v>
      </c>
      <c r="C3" s="9">
        <v>46083</v>
      </c>
      <c r="D3" s="9">
        <v>46084</v>
      </c>
      <c r="E3" s="9">
        <v>46085</v>
      </c>
      <c r="F3" s="9">
        <v>46086</v>
      </c>
      <c r="G3" s="9">
        <v>46087</v>
      </c>
      <c r="H3" s="9">
        <v>46088</v>
      </c>
    </row>
    <row r="4" spans="2:14" ht="57.95" customHeight="1">
      <c r="F4" s="70" t="s">
        <v>46</v>
      </c>
      <c r="G4" s="69" t="s">
        <v>8</v>
      </c>
      <c r="H4" s="9"/>
    </row>
    <row r="5" spans="2:14" ht="19.5" customHeight="1">
      <c r="B5" s="7">
        <f t="array" ref="B5:H5">DaysAndWeeks+DATE(CalendarYear,3,1)-WEEKDAY(DATE(CalendarYear,3,1),(WeekStart="Monday")+1)+8</f>
        <v>46089</v>
      </c>
      <c r="C5" s="7">
        <v>46090</v>
      </c>
      <c r="D5" s="7">
        <v>46091</v>
      </c>
      <c r="E5" s="7">
        <v>46092</v>
      </c>
      <c r="F5" s="7">
        <v>46093</v>
      </c>
      <c r="G5" s="7">
        <v>46094</v>
      </c>
      <c r="H5" s="7">
        <v>46095</v>
      </c>
    </row>
    <row r="6" spans="2:14" ht="57.95" customHeight="1">
      <c r="B6" s="7"/>
      <c r="C6" s="18"/>
      <c r="D6" s="75" t="s">
        <v>6</v>
      </c>
      <c r="E6" s="22"/>
      <c r="F6" s="23"/>
      <c r="G6" s="67" t="s">
        <v>45</v>
      </c>
      <c r="H6" s="7"/>
      <c r="N6" s="24"/>
    </row>
    <row r="7" spans="2:14" ht="19.5" customHeight="1">
      <c r="B7" s="9">
        <f t="array" ref="B7:H7">DaysAndWeeks+DATE(CalendarYear,3,1)-WEEKDAY(DATE(CalendarYear,3,1),(WeekStart="Monday")+1)+15</f>
        <v>46096</v>
      </c>
      <c r="C7" s="9">
        <v>46097</v>
      </c>
      <c r="D7" s="9">
        <v>46098</v>
      </c>
      <c r="E7" s="9">
        <v>46099</v>
      </c>
      <c r="F7" s="9">
        <v>46100</v>
      </c>
      <c r="G7" s="9">
        <v>46101</v>
      </c>
      <c r="H7" s="9">
        <v>46102</v>
      </c>
      <c r="M7" s="32"/>
    </row>
    <row r="8" spans="2:14" ht="57.95" customHeight="1">
      <c r="B8" s="9"/>
      <c r="C8" s="24" t="s">
        <v>7</v>
      </c>
      <c r="D8" s="24" t="s">
        <v>7</v>
      </c>
      <c r="E8" s="24" t="s">
        <v>7</v>
      </c>
      <c r="F8" s="72" t="s">
        <v>9</v>
      </c>
      <c r="G8" s="72" t="s">
        <v>10</v>
      </c>
      <c r="H8" s="9"/>
    </row>
    <row r="9" spans="2:14" ht="19.5" customHeight="1">
      <c r="B9" s="7">
        <f t="array" ref="B9:H9">DaysAndWeeks+DATE(CalendarYear,3,1)-WEEKDAY(DATE(CalendarYear,3,1),(WeekStart="Monday")+1)+22</f>
        <v>46103</v>
      </c>
      <c r="C9" s="7">
        <v>46104</v>
      </c>
      <c r="D9" s="7">
        <v>46105</v>
      </c>
      <c r="E9" s="7">
        <v>46106</v>
      </c>
      <c r="F9" s="7">
        <v>46107</v>
      </c>
      <c r="G9" s="7">
        <v>46108</v>
      </c>
      <c r="H9" s="7">
        <v>46109</v>
      </c>
    </row>
    <row r="10" spans="2:14" ht="57.95" customHeight="1">
      <c r="B10" s="7"/>
      <c r="C10" s="25" t="s">
        <v>10</v>
      </c>
      <c r="D10" s="76" t="s">
        <v>4</v>
      </c>
      <c r="E10" s="25"/>
      <c r="F10" s="25"/>
      <c r="G10" s="25"/>
      <c r="H10" s="7"/>
    </row>
    <row r="11" spans="2:14" ht="19.5" customHeight="1">
      <c r="B11" s="9">
        <f t="array" ref="B11:H11">DaysAndWeeks+DATE(CalendarYear,3,1)-WEEKDAY(DATE(CalendarYear,3,1),(WeekStart="Monday")+1)+29</f>
        <v>46110</v>
      </c>
      <c r="C11" s="9">
        <v>46111</v>
      </c>
      <c r="D11" s="9">
        <v>46112</v>
      </c>
      <c r="E11" s="9">
        <v>46113</v>
      </c>
      <c r="F11" s="9">
        <v>46114</v>
      </c>
      <c r="G11" s="9">
        <v>46115</v>
      </c>
      <c r="H11" s="9">
        <v>46116</v>
      </c>
    </row>
    <row r="12" spans="2:14" ht="57.95" customHeight="1">
      <c r="B12" s="9"/>
      <c r="C12" s="29"/>
      <c r="D12" s="26" t="s">
        <v>11</v>
      </c>
      <c r="E12" s="9"/>
      <c r="F12" s="9"/>
      <c r="G12" s="9"/>
      <c r="H12" s="9"/>
    </row>
    <row r="13" spans="2:14" ht="19.5" customHeight="1">
      <c r="B13" s="7">
        <f t="array" ref="B13:C13">DaysAndWeeks+DATE(CalendarYear,3,1)-WEEKDAY(DATE(CalendarYear,3,1),(WeekStart="Monday")+1)+36</f>
        <v>46117</v>
      </c>
      <c r="C13" s="7">
        <v>46118</v>
      </c>
      <c r="D13" s="58" t="s">
        <v>13</v>
      </c>
      <c r="E13" s="54"/>
      <c r="F13" s="54"/>
      <c r="G13" s="54"/>
      <c r="H13" s="59"/>
    </row>
    <row r="14" spans="2:14" ht="126.75" customHeight="1">
      <c r="B14" s="7"/>
      <c r="C14" s="27"/>
      <c r="D14" s="57"/>
      <c r="E14" s="50" t="s">
        <v>20</v>
      </c>
      <c r="F14" s="51" t="s">
        <v>21</v>
      </c>
      <c r="G14" s="60" t="s">
        <v>22</v>
      </c>
      <c r="H14" s="52"/>
    </row>
  </sheetData>
  <conditionalFormatting sqref="B13:D13">
    <cfRule type="expression" dxfId="32" priority="1">
      <formula>AND(DAY(B13)&gt;=1,DAY(B13)&lt;=15)</formula>
    </cfRule>
  </conditionalFormatting>
  <conditionalFormatting sqref="B3:G3">
    <cfRule type="expression" dxfId="31" priority="3">
      <formula>DAY(B3)&gt;8</formula>
    </cfRule>
  </conditionalFormatting>
  <conditionalFormatting sqref="B11:H11">
    <cfRule type="expression" dxfId="30" priority="12">
      <formula>AND(DAY(B11)&gt;=1,DAY(B11)&lt;=15)</formula>
    </cfRule>
  </conditionalFormatting>
  <dataValidations xWindow="208" yWindow="410" count="10">
    <dataValidation allowBlank="1" showInputMessage="1" showErrorMessage="1" prompt="This row &amp; rows 6, 8, 10, 12, &amp; 14 are cells for entering daily notes related to the calendar day in the cell above" sqref="B4" xr:uid="{00000000-0002-0000-0200-000000000000}"/>
    <dataValidation allowBlank="1" showInputMessage="1" showErrorMessage="1" prompt="Enter Notes in this cell" sqref="E13:H14" xr:uid="{36AD3311-FA0E-4150-A2B3-468E5345A99E}"/>
    <dataValidation allowBlank="1" showInputMessage="1" showErrorMessage="1" prompt="Enter Notes in the cell at right" sqref="D13:D14" xr:uid="{80373A91-6A49-4521-B3D4-0024BD06E5AF}"/>
    <dataValidation allowBlank="1" showInputMessage="1" showErrorMessage="1" prompt="March month calendar" sqref="A1" xr:uid="{00000000-0002-0000-0200-000003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200-000005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200-000006000000}"/>
    <dataValidation allowBlank="1" showErrorMessage="1" prompt="The year in this cell is automatically updated based on the year entered in January worksheet. Calendar below has dates for previous and next month with lighter font shade" sqref="E1 G1" xr:uid="{00000000-0002-0000-0200-000007000000}"/>
    <dataValidation allowBlank="1" showInputMessage="1" showErrorMessage="1" prompt="Automatically determined weekday" sqref="C2:H2" xr:uid="{00000000-0002-0000-0200-000008000000}"/>
    <dataValidation allowBlank="1" showInputMessage="1" showErrorMessage="1" prompt="The year in this cell is automatically updated. Select another year in cell K3 of the January worksheet to change the year" sqref="C1" xr:uid="{C1995E01-AAE3-4041-A81C-0B13ED717A16}"/>
    <dataValidation allowBlank="1" showErrorMessage="1" prompt="The year in this cell is automatically updated based on the year entered in cell K2. Calendar below has dates for previous and next month with lighter font shade" sqref="B1" xr:uid="{71DCB766-E2D7-49BB-AEAF-AB89E409B3D9}"/>
  </dataValidations>
  <printOptions horizontalCentered="1" verticalCentered="1"/>
  <pageMargins left="0.7" right="0.7" top="0.75" bottom="0.75" header="0.3" footer="0.3"/>
  <pageSetup scale="76" orientation="landscape" r:id="rId1"/>
  <headerFooter differentFirst="1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4"/>
    <pageSetUpPr fitToPage="1"/>
  </sheetPr>
  <dimension ref="B1:H14"/>
  <sheetViews>
    <sheetView showGridLines="0" topLeftCell="A3" zoomScaleNormal="100" workbookViewId="0">
      <selection activeCell="L10" sqref="L10"/>
    </sheetView>
  </sheetViews>
  <sheetFormatPr defaultColWidth="8.88671875" defaultRowHeight="14.25"/>
  <cols>
    <col min="1" max="1" width="2.77734375" customWidth="1"/>
    <col min="2" max="2" width="18.44140625" customWidth="1"/>
    <col min="3" max="8" width="17.77734375" customWidth="1"/>
    <col min="9" max="9" width="2.77734375" customWidth="1"/>
    <col min="10" max="10" width="10.6640625" customWidth="1"/>
  </cols>
  <sheetData>
    <row r="1" spans="2:8" ht="59.25" customHeight="1">
      <c r="B1" s="35" t="s">
        <v>14</v>
      </c>
      <c r="C1" s="36"/>
      <c r="D1" s="36"/>
      <c r="E1" s="40"/>
      <c r="F1" s="38"/>
      <c r="G1" s="40" t="str">
        <f>"April "&amp;CalendarYear</f>
        <v>April 2026</v>
      </c>
      <c r="H1" s="42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9">
        <f t="array" ref="B3:H3">DaysAndWeeks+DATE(CalendarYear,4,1)-WEEKDAY(DATE(CalendarYear,4,1),(WeekStart="Monday")+1)+1</f>
        <v>46110</v>
      </c>
      <c r="C3" s="9">
        <v>46111</v>
      </c>
      <c r="D3" s="9">
        <v>46112</v>
      </c>
      <c r="E3" s="9">
        <v>46113</v>
      </c>
      <c r="F3" s="9">
        <v>46114</v>
      </c>
      <c r="G3" s="9">
        <v>46115</v>
      </c>
      <c r="H3" s="9">
        <v>46116</v>
      </c>
    </row>
    <row r="4" spans="2:8" ht="57.95" customHeight="1">
      <c r="B4" s="9"/>
      <c r="C4" s="9"/>
      <c r="D4" s="15"/>
      <c r="E4" s="77" t="s">
        <v>12</v>
      </c>
      <c r="F4" s="9"/>
      <c r="G4" s="9"/>
      <c r="H4" s="9"/>
    </row>
    <row r="5" spans="2:8" ht="19.5" customHeight="1">
      <c r="B5" s="7">
        <f t="array" ref="B5:H5">DaysAndWeeks+DATE(CalendarYear,4,1)-WEEKDAY(DATE(CalendarYear,4,1),(WeekStart="Monday")+1)+8</f>
        <v>46117</v>
      </c>
      <c r="C5" s="7">
        <v>46118</v>
      </c>
      <c r="D5" s="7">
        <v>46119</v>
      </c>
      <c r="E5" s="7">
        <v>46120</v>
      </c>
      <c r="F5" s="7">
        <v>46121</v>
      </c>
      <c r="G5" s="7">
        <v>46122</v>
      </c>
      <c r="H5" s="7">
        <v>46123</v>
      </c>
    </row>
    <row r="6" spans="2:8" ht="57.95" customHeight="1">
      <c r="B6" s="7"/>
      <c r="C6" s="62" t="s">
        <v>47</v>
      </c>
      <c r="D6" s="66" t="s">
        <v>8</v>
      </c>
      <c r="E6" s="7"/>
      <c r="F6" s="65"/>
      <c r="G6" s="65" t="s">
        <v>6</v>
      </c>
      <c r="H6" s="7"/>
    </row>
    <row r="7" spans="2:8" ht="19.5" customHeight="1">
      <c r="B7" s="9">
        <f t="array" ref="B7:H7">DaysAndWeeks+DATE(CalendarYear,4,1)-WEEKDAY(DATE(CalendarYear,4,1),(WeekStart="Monday")+1)+15</f>
        <v>46124</v>
      </c>
      <c r="C7" s="9">
        <v>46125</v>
      </c>
      <c r="D7" s="9">
        <v>46126</v>
      </c>
      <c r="E7" s="9">
        <v>46127</v>
      </c>
      <c r="F7" s="9">
        <v>46128</v>
      </c>
      <c r="G7" s="9">
        <v>46129</v>
      </c>
      <c r="H7" s="9">
        <v>46130</v>
      </c>
    </row>
    <row r="8" spans="2:8" ht="57.95" customHeight="1">
      <c r="B8" s="9"/>
      <c r="C8" s="63"/>
      <c r="D8" s="63" t="s">
        <v>48</v>
      </c>
      <c r="E8" s="24" t="s">
        <v>7</v>
      </c>
      <c r="F8" s="24" t="s">
        <v>7</v>
      </c>
      <c r="G8" s="24" t="s">
        <v>7</v>
      </c>
      <c r="H8" s="9"/>
    </row>
    <row r="9" spans="2:8" ht="19.5" customHeight="1">
      <c r="B9" s="7">
        <f t="array" ref="B9:H9">DaysAndWeeks+DATE(CalendarYear,4,1)-WEEKDAY(DATE(CalendarYear,4,1),(WeekStart="Monday")+1)+22</f>
        <v>46131</v>
      </c>
      <c r="C9" s="7">
        <v>46132</v>
      </c>
      <c r="D9" s="7">
        <v>46133</v>
      </c>
      <c r="E9" s="7">
        <v>46134</v>
      </c>
      <c r="F9" s="7">
        <v>46135</v>
      </c>
      <c r="G9" s="7">
        <v>46136</v>
      </c>
      <c r="H9" s="7">
        <v>46137</v>
      </c>
    </row>
    <row r="10" spans="2:8" ht="57.95" customHeight="1">
      <c r="B10" s="7"/>
      <c r="C10" s="76" t="s">
        <v>9</v>
      </c>
      <c r="D10" s="25" t="s">
        <v>10</v>
      </c>
      <c r="E10" s="25" t="s">
        <v>10</v>
      </c>
      <c r="F10" s="25" t="s">
        <v>4</v>
      </c>
      <c r="G10" s="7"/>
      <c r="H10" s="7"/>
    </row>
    <row r="11" spans="2:8" ht="19.5" customHeight="1">
      <c r="B11" s="9">
        <f t="array" ref="B11:H11">DaysAndWeeks+DATE(CalendarYear,4,1)-WEEKDAY(DATE(CalendarYear,4,1),(WeekStart="Monday")+1)+29</f>
        <v>46138</v>
      </c>
      <c r="C11" s="9">
        <v>46139</v>
      </c>
      <c r="D11" s="9">
        <v>46140</v>
      </c>
      <c r="E11" s="9">
        <v>46141</v>
      </c>
      <c r="F11" s="9">
        <v>46142</v>
      </c>
      <c r="G11" s="9">
        <v>46143</v>
      </c>
      <c r="H11" s="9">
        <v>46144</v>
      </c>
    </row>
    <row r="12" spans="2:8" ht="57.95" customHeight="1">
      <c r="B12" s="9"/>
      <c r="C12" s="9"/>
      <c r="D12" s="9"/>
      <c r="E12" s="26"/>
      <c r="F12" s="26" t="s">
        <v>11</v>
      </c>
      <c r="G12" s="9"/>
      <c r="H12" s="9"/>
    </row>
    <row r="13" spans="2:8" ht="19.5" customHeight="1">
      <c r="B13" s="7">
        <f t="array" ref="B13:C13">DaysAndWeeks+DATE(CalendarYear,4,1)-WEEKDAY(DATE(CalendarYear,4,1),(WeekStart="Monday")+1)+36</f>
        <v>46145</v>
      </c>
      <c r="C13" s="7">
        <v>46146</v>
      </c>
      <c r="D13" s="58" t="s">
        <v>13</v>
      </c>
      <c r="E13" s="54"/>
      <c r="F13" s="54"/>
      <c r="G13" s="54"/>
      <c r="H13" s="59"/>
    </row>
    <row r="14" spans="2:8" ht="125.25" customHeight="1">
      <c r="B14" s="7"/>
      <c r="C14" s="7"/>
      <c r="D14" s="57"/>
      <c r="E14" s="49" t="s">
        <v>23</v>
      </c>
      <c r="F14" s="50" t="s">
        <v>51</v>
      </c>
      <c r="G14" s="51" t="s">
        <v>52</v>
      </c>
      <c r="H14" s="52" t="s">
        <v>24</v>
      </c>
    </row>
  </sheetData>
  <conditionalFormatting sqref="B13:D13">
    <cfRule type="expression" dxfId="29" priority="1">
      <formula>AND(DAY(B13)&gt;=1,DAY(B13)&lt;=15)</formula>
    </cfRule>
  </conditionalFormatting>
  <conditionalFormatting sqref="B3:G3">
    <cfRule type="expression" dxfId="28" priority="6">
      <formula>DAY(B3)&gt;8</formula>
    </cfRule>
  </conditionalFormatting>
  <conditionalFormatting sqref="B11:H11">
    <cfRule type="expression" dxfId="27" priority="7">
      <formula>AND(DAY(B11)&gt;=1,DAY(B11)&lt;=15)</formula>
    </cfRule>
  </conditionalFormatting>
  <dataValidations count="10">
    <dataValidation allowBlank="1" showInputMessage="1" showErrorMessage="1" prompt="Automatically determined weekday" sqref="C2:H2" xr:uid="{00000000-0002-0000-0300-000000000000}"/>
    <dataValidation allowBlank="1" showErrorMessage="1" prompt="The year in this cell is automatically updated based on the year entered in January worksheet. Calendar below has dates for previous and next month with lighter font shade" sqref="G1 E1" xr:uid="{00000000-0002-0000-03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3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300-000003000000}"/>
    <dataValidation allowBlank="1" showInputMessage="1" showErrorMessage="1" prompt="April month calendar" sqref="A1" xr:uid="{00000000-0002-0000-0300-000005000000}"/>
    <dataValidation allowBlank="1" showInputMessage="1" showErrorMessage="1" prompt="Enter Notes in the cell at right" sqref="D13:D14" xr:uid="{A6257C05-316D-43AF-A0D1-54E9EB06C0CE}"/>
    <dataValidation allowBlank="1" showInputMessage="1" showErrorMessage="1" prompt="Enter Notes in this cell" sqref="E13:H14" xr:uid="{9CB3EE03-BF78-464B-B45E-A4A51A557906}"/>
    <dataValidation allowBlank="1" showInputMessage="1" showErrorMessage="1" prompt="This row &amp; rows 6, 8, 10, 12, &amp; 14 are cells for entering daily notes related to the calendar day in the cell above" sqref="B4" xr:uid="{00000000-0002-0000-0300-000008000000}"/>
    <dataValidation allowBlank="1" showInputMessage="1" showErrorMessage="1" prompt="The year in this cell is automatically updated. Select another year in cell K3 of the January worksheet to change the year" sqref="C1" xr:uid="{D16B5673-0252-4E4D-BE2B-2E1EE12D2911}"/>
    <dataValidation allowBlank="1" showErrorMessage="1" prompt="The year in this cell is automatically updated based on the year entered in cell K2. Calendar below has dates for previous and next month with lighter font shade" sqref="B1" xr:uid="{6D567830-7B7A-4F6F-BDAD-7CED070078C1}"/>
  </dataValidations>
  <printOptions horizontalCentered="1" verticalCentered="1"/>
  <pageMargins left="0.7" right="0.7" top="0.75" bottom="0.75" header="0.3" footer="0.3"/>
  <pageSetup scale="76" orientation="landscape" r:id="rId1"/>
  <headerFooter differentFirst="1"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5"/>
    <pageSetUpPr fitToPage="1"/>
  </sheetPr>
  <dimension ref="B1:H14"/>
  <sheetViews>
    <sheetView showGridLines="0" topLeftCell="A3" zoomScaleNormal="100" workbookViewId="0">
      <selection activeCell="J14" sqref="J14"/>
    </sheetView>
  </sheetViews>
  <sheetFormatPr defaultColWidth="8.88671875" defaultRowHeight="14.25"/>
  <cols>
    <col min="1" max="1" width="2.77734375" customWidth="1"/>
    <col min="2" max="2" width="18.44140625" customWidth="1"/>
    <col min="3" max="8" width="17.77734375" customWidth="1"/>
    <col min="9" max="9" width="2.77734375" customWidth="1"/>
    <col min="10" max="10" width="10.6640625" customWidth="1"/>
  </cols>
  <sheetData>
    <row r="1" spans="2:8" ht="59.25" customHeight="1">
      <c r="B1" s="35" t="s">
        <v>14</v>
      </c>
      <c r="C1" s="43"/>
      <c r="D1" s="43"/>
      <c r="E1" s="41"/>
      <c r="F1" s="45"/>
      <c r="G1" s="44" t="str">
        <f>"May "&amp;CalendarYear</f>
        <v>May 2026</v>
      </c>
      <c r="H1" s="46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9">
        <f t="array" ref="B3:H3">DaysAndWeeks+DATE(CalendarYear,5,1)-WEEKDAY(DATE(CalendarYear,5,1),(WeekStart="Monday")+1)+1</f>
        <v>46138</v>
      </c>
      <c r="C3" s="9">
        <v>46139</v>
      </c>
      <c r="D3" s="9">
        <v>46140</v>
      </c>
      <c r="E3" s="9">
        <v>46141</v>
      </c>
      <c r="F3" s="9">
        <v>46142</v>
      </c>
      <c r="G3" s="9">
        <v>46143</v>
      </c>
      <c r="H3" s="9">
        <v>46144</v>
      </c>
    </row>
    <row r="4" spans="2:8" ht="57.95" customHeight="1">
      <c r="B4" s="9"/>
      <c r="C4" s="9"/>
      <c r="D4" s="9"/>
      <c r="E4" s="9"/>
      <c r="F4" s="9"/>
      <c r="G4" s="19"/>
      <c r="H4" s="9"/>
    </row>
    <row r="5" spans="2:8" ht="19.5" customHeight="1">
      <c r="B5" s="7">
        <f t="array" ref="B5:H5">DaysAndWeeks+DATE(CalendarYear,5,1)-WEEKDAY(DATE(CalendarYear,5,1),(WeekStart="Monday")+1)+8</f>
        <v>46145</v>
      </c>
      <c r="C5" s="7">
        <v>46146</v>
      </c>
      <c r="D5" s="7">
        <v>46147</v>
      </c>
      <c r="E5" s="7">
        <v>46148</v>
      </c>
      <c r="F5" s="7">
        <v>46149</v>
      </c>
      <c r="G5" s="7">
        <v>46150</v>
      </c>
      <c r="H5" s="7">
        <v>46151</v>
      </c>
    </row>
    <row r="6" spans="2:8" ht="57.95" customHeight="1">
      <c r="B6" s="7"/>
      <c r="C6" s="71"/>
      <c r="D6" s="62" t="s">
        <v>50</v>
      </c>
      <c r="E6" s="66" t="s">
        <v>8</v>
      </c>
      <c r="F6" s="7"/>
      <c r="G6" s="7"/>
      <c r="H6" s="7"/>
    </row>
    <row r="7" spans="2:8" ht="19.5" customHeight="1">
      <c r="B7" s="9">
        <f t="array" ref="B7:H7">DaysAndWeeks+DATE(CalendarYear,5,1)-WEEKDAY(DATE(CalendarYear,5,1),(WeekStart="Monday")+1)+15</f>
        <v>46152</v>
      </c>
      <c r="C7" s="9">
        <v>46153</v>
      </c>
      <c r="D7" s="9">
        <v>46154</v>
      </c>
      <c r="E7" s="9">
        <v>46155</v>
      </c>
      <c r="F7" s="9">
        <v>46156</v>
      </c>
      <c r="G7" s="9">
        <v>46157</v>
      </c>
      <c r="H7" s="9">
        <v>46158</v>
      </c>
    </row>
    <row r="8" spans="2:8" ht="57.95" customHeight="1">
      <c r="B8" s="9"/>
      <c r="C8" s="78" t="s">
        <v>6</v>
      </c>
      <c r="D8" s="63" t="s">
        <v>49</v>
      </c>
      <c r="E8" s="24" t="s">
        <v>7</v>
      </c>
      <c r="F8" s="24" t="s">
        <v>7</v>
      </c>
      <c r="G8" s="24" t="s">
        <v>7</v>
      </c>
      <c r="H8" s="9"/>
    </row>
    <row r="9" spans="2:8" ht="19.5" customHeight="1">
      <c r="B9" s="7">
        <f t="array" ref="B9:H9">DaysAndWeeks+DATE(CalendarYear,5,1)-WEEKDAY(DATE(CalendarYear,5,1),(WeekStart="Monday")+1)+22</f>
        <v>46159</v>
      </c>
      <c r="C9" s="7">
        <v>46160</v>
      </c>
      <c r="D9" s="7">
        <v>46161</v>
      </c>
      <c r="E9" s="7">
        <v>46162</v>
      </c>
      <c r="F9" s="7">
        <v>46163</v>
      </c>
      <c r="G9" s="7">
        <v>46164</v>
      </c>
      <c r="H9" s="7">
        <v>46165</v>
      </c>
    </row>
    <row r="10" spans="2:8" ht="57.95" customHeight="1">
      <c r="B10" s="7"/>
      <c r="C10" s="25" t="s">
        <v>9</v>
      </c>
      <c r="D10" s="25" t="s">
        <v>10</v>
      </c>
      <c r="E10" s="25" t="s">
        <v>10</v>
      </c>
      <c r="F10" s="25" t="s">
        <v>4</v>
      </c>
      <c r="G10" s="7"/>
      <c r="H10" s="7"/>
    </row>
    <row r="11" spans="2:8" ht="19.5" customHeight="1">
      <c r="B11" s="9">
        <f t="array" ref="B11:H11">DaysAndWeeks+DATE(CalendarYear,5,1)-WEEKDAY(DATE(CalendarYear,5,1),(WeekStart="Monday")+1)+29</f>
        <v>46166</v>
      </c>
      <c r="C11" s="9">
        <v>46167</v>
      </c>
      <c r="D11" s="9">
        <v>46168</v>
      </c>
      <c r="E11" s="9">
        <v>46169</v>
      </c>
      <c r="F11" s="9">
        <v>46170</v>
      </c>
      <c r="G11" s="9">
        <v>46171</v>
      </c>
      <c r="H11" s="9">
        <v>46172</v>
      </c>
    </row>
    <row r="12" spans="2:8" ht="57.95" customHeight="1">
      <c r="B12" s="9"/>
      <c r="C12" s="15"/>
      <c r="D12" s="9"/>
      <c r="E12" s="9"/>
      <c r="F12" s="9"/>
      <c r="G12" s="26" t="s">
        <v>11</v>
      </c>
      <c r="H12" s="9"/>
    </row>
    <row r="13" spans="2:8" ht="19.5" customHeight="1">
      <c r="B13" s="7">
        <f t="array" ref="B13:C13">DaysAndWeeks+DATE(CalendarYear,5,1)-WEEKDAY(DATE(CalendarYear,5,1),(WeekStart="Monday")+1)+36</f>
        <v>46173</v>
      </c>
      <c r="C13" s="7">
        <v>46174</v>
      </c>
      <c r="D13" s="58" t="s">
        <v>13</v>
      </c>
      <c r="E13" s="54"/>
      <c r="F13" s="54"/>
      <c r="G13" s="54"/>
      <c r="H13" s="59"/>
    </row>
    <row r="14" spans="2:8" ht="126" customHeight="1">
      <c r="B14" s="7"/>
      <c r="C14" s="7"/>
      <c r="D14" s="57"/>
      <c r="E14" s="50" t="s">
        <v>53</v>
      </c>
      <c r="F14" s="51" t="s">
        <v>25</v>
      </c>
      <c r="G14" s="60" t="s">
        <v>54</v>
      </c>
      <c r="H14" s="61"/>
    </row>
  </sheetData>
  <conditionalFormatting sqref="B13:D13">
    <cfRule type="expression" dxfId="26" priority="1">
      <formula>AND(DAY(B13)&gt;=1,DAY(B13)&lt;=15)</formula>
    </cfRule>
  </conditionalFormatting>
  <conditionalFormatting sqref="B3:G3">
    <cfRule type="expression" dxfId="25" priority="6">
      <formula>DAY(B3)&gt;8</formula>
    </cfRule>
  </conditionalFormatting>
  <conditionalFormatting sqref="B11:H11">
    <cfRule type="expression" dxfId="24" priority="7">
      <formula>AND(DAY(B11)&gt;=1,DAY(B11)&lt;=15)</formula>
    </cfRule>
  </conditionalFormatting>
  <dataValidations count="10">
    <dataValidation allowBlank="1" showInputMessage="1" showErrorMessage="1" prompt="Automatically determined weekday" sqref="C2:H2" xr:uid="{00000000-0002-0000-0400-000000000000}"/>
    <dataValidation allowBlank="1" showErrorMessage="1" prompt="The year in this cell is automatically updated based on the year entered in January worksheet. Calendar below has dates for previous and next month with lighter font shade" sqref="G1" xr:uid="{00000000-0002-0000-04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4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400-000003000000}"/>
    <dataValidation allowBlank="1" showInputMessage="1" showErrorMessage="1" prompt="May month calendar" sqref="A1" xr:uid="{00000000-0002-0000-0400-000005000000}"/>
    <dataValidation allowBlank="1" showInputMessage="1" showErrorMessage="1" prompt="Enter Notes in the cell at right" sqref="D13:D14" xr:uid="{37752F75-4826-418B-BDDC-D4435A8928C2}"/>
    <dataValidation allowBlank="1" showInputMessage="1" showErrorMessage="1" prompt="Enter Notes in this cell" sqref="E13:H13 E14:G14" xr:uid="{F252AD43-AA2E-4635-8C9B-2FE3BE159AAF}"/>
    <dataValidation allowBlank="1" showInputMessage="1" showErrorMessage="1" prompt="This row &amp; rows 6, 8, 10, 12, &amp; 14 are cells for entering daily notes related to the calendar day in the cell above" sqref="B4" xr:uid="{00000000-0002-0000-0400-000008000000}"/>
    <dataValidation allowBlank="1" showInputMessage="1" showErrorMessage="1" prompt="The year in this cell is automatically updated. Select another year in cell K3 of the January worksheet to change the year" sqref="C1" xr:uid="{ABE90B0D-7A98-427F-982B-03C8A65C5CD7}"/>
    <dataValidation allowBlank="1" showErrorMessage="1" prompt="The year in this cell is automatically updated based on the year entered in cell K2. Calendar below has dates for previous and next month with lighter font shade" sqref="B1" xr:uid="{06E0C5DE-DE6A-4F08-B763-5EC36AC0C914}"/>
  </dataValidations>
  <printOptions horizontalCentered="1" verticalCentered="1"/>
  <pageMargins left="0.7" right="0.7" top="0.75" bottom="0.75" header="0.3" footer="0.3"/>
  <pageSetup scale="76" orientation="landscape" r:id="rId1"/>
  <headerFooter differentFirst="1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  <pageSetUpPr fitToPage="1"/>
  </sheetPr>
  <dimension ref="B1:H14"/>
  <sheetViews>
    <sheetView showGridLines="0" zoomScaleNormal="100" workbookViewId="0">
      <selection activeCell="K10" sqref="K10"/>
    </sheetView>
  </sheetViews>
  <sheetFormatPr defaultColWidth="8.88671875" defaultRowHeight="14.25"/>
  <cols>
    <col min="1" max="1" width="2.77734375" customWidth="1"/>
    <col min="2" max="2" width="18.44140625" customWidth="1"/>
    <col min="3" max="8" width="17.77734375" customWidth="1"/>
    <col min="9" max="9" width="2.77734375" customWidth="1"/>
    <col min="10" max="10" width="10.6640625" customWidth="1"/>
  </cols>
  <sheetData>
    <row r="1" spans="2:8" ht="59.25" customHeight="1">
      <c r="B1" s="35" t="s">
        <v>14</v>
      </c>
      <c r="C1" s="36"/>
      <c r="D1" s="36"/>
      <c r="E1" s="40"/>
      <c r="F1" s="38"/>
      <c r="G1" s="40" t="str">
        <f>"June "&amp;CalendarYear</f>
        <v>June 2026</v>
      </c>
      <c r="H1" s="42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9">
        <f t="array" ref="B3:H3">DaysAndWeeks+DATE(CalendarYear,6,1)-WEEKDAY(DATE(CalendarYear,6,1),(WeekStart="Monday")+1)+1</f>
        <v>46173</v>
      </c>
      <c r="C3" s="9">
        <v>46174</v>
      </c>
      <c r="D3" s="9">
        <v>46175</v>
      </c>
      <c r="E3" s="9">
        <v>46176</v>
      </c>
      <c r="F3" s="9">
        <v>46177</v>
      </c>
      <c r="G3" s="9">
        <v>46178</v>
      </c>
      <c r="H3" s="9">
        <v>46179</v>
      </c>
    </row>
    <row r="4" spans="2:8" ht="57.95" customHeight="1">
      <c r="B4" s="9"/>
      <c r="C4" s="19"/>
      <c r="D4" s="19"/>
      <c r="E4" s="9"/>
      <c r="F4" s="30"/>
      <c r="G4" s="68" t="s">
        <v>55</v>
      </c>
      <c r="H4" s="9"/>
    </row>
    <row r="5" spans="2:8" ht="19.5" customHeight="1">
      <c r="B5" s="7">
        <f t="array" ref="B5:H5">DaysAndWeeks+DATE(CalendarYear,6,1)-WEEKDAY(DATE(CalendarYear,6,1),(WeekStart="Monday")+1)+8</f>
        <v>46180</v>
      </c>
      <c r="C5" s="7">
        <v>46181</v>
      </c>
      <c r="D5" s="7">
        <v>46182</v>
      </c>
      <c r="E5" s="7">
        <v>46183</v>
      </c>
      <c r="F5" s="7">
        <v>46184</v>
      </c>
      <c r="G5" s="7">
        <v>46185</v>
      </c>
      <c r="H5" s="7">
        <v>46186</v>
      </c>
    </row>
    <row r="6" spans="2:8" ht="57.95" customHeight="1">
      <c r="B6" s="7"/>
      <c r="C6" s="80" t="s">
        <v>8</v>
      </c>
      <c r="D6" s="31"/>
      <c r="E6" s="65" t="s">
        <v>6</v>
      </c>
      <c r="F6" s="79" t="s">
        <v>56</v>
      </c>
      <c r="G6" s="28" t="s">
        <v>7</v>
      </c>
      <c r="H6" s="7"/>
    </row>
    <row r="7" spans="2:8" ht="19.5" customHeight="1">
      <c r="B7" s="9">
        <f t="array" ref="B7:H7">DaysAndWeeks+DATE(CalendarYear,6,1)-WEEKDAY(DATE(CalendarYear,6,1),(WeekStart="Monday")+1)+15</f>
        <v>46187</v>
      </c>
      <c r="C7" s="9">
        <v>46188</v>
      </c>
      <c r="D7" s="9">
        <v>46189</v>
      </c>
      <c r="E7" s="9">
        <v>46190</v>
      </c>
      <c r="F7" s="9">
        <v>46191</v>
      </c>
      <c r="G7" s="9">
        <v>46192</v>
      </c>
      <c r="H7" s="9">
        <v>46193</v>
      </c>
    </row>
    <row r="8" spans="2:8" ht="57.95" customHeight="1">
      <c r="B8" s="9"/>
      <c r="C8" s="24" t="s">
        <v>7</v>
      </c>
      <c r="D8" s="24" t="s">
        <v>7</v>
      </c>
      <c r="E8" s="29" t="s">
        <v>9</v>
      </c>
      <c r="F8" s="29" t="s">
        <v>10</v>
      </c>
      <c r="G8" s="29" t="s">
        <v>10</v>
      </c>
      <c r="H8" s="9"/>
    </row>
    <row r="9" spans="2:8" ht="19.5" customHeight="1">
      <c r="B9" s="7">
        <f t="array" ref="B9:H9">DaysAndWeeks+DATE(CalendarYear,6,1)-WEEKDAY(DATE(CalendarYear,6,1),(WeekStart="Monday")+1)+22</f>
        <v>46194</v>
      </c>
      <c r="C9" s="7">
        <v>46195</v>
      </c>
      <c r="D9" s="7">
        <v>46196</v>
      </c>
      <c r="E9" s="7">
        <v>46197</v>
      </c>
      <c r="F9" s="7">
        <v>46198</v>
      </c>
      <c r="G9" s="7">
        <v>46199</v>
      </c>
      <c r="H9" s="7">
        <v>46200</v>
      </c>
    </row>
    <row r="10" spans="2:8" ht="57.95" customHeight="1">
      <c r="B10" s="7"/>
      <c r="C10" s="76" t="s">
        <v>4</v>
      </c>
      <c r="D10" s="7"/>
      <c r="E10" s="7"/>
      <c r="F10" s="7"/>
      <c r="G10" s="7"/>
      <c r="H10" s="7"/>
    </row>
    <row r="11" spans="2:8" ht="19.5" customHeight="1">
      <c r="B11" s="9">
        <f t="array" ref="B11:H11">DaysAndWeeks+DATE(CalendarYear,6,1)-WEEKDAY(DATE(CalendarYear,6,1),(WeekStart="Monday")+1)+29</f>
        <v>46201</v>
      </c>
      <c r="C11" s="9">
        <v>46202</v>
      </c>
      <c r="D11" s="9">
        <v>46203</v>
      </c>
      <c r="E11" s="9">
        <v>46204</v>
      </c>
      <c r="F11" s="9">
        <v>46205</v>
      </c>
      <c r="G11" s="9">
        <v>46206</v>
      </c>
      <c r="H11" s="9">
        <v>46207</v>
      </c>
    </row>
    <row r="12" spans="2:8" ht="57.95" customHeight="1">
      <c r="B12" s="9"/>
      <c r="D12" s="26" t="s">
        <v>11</v>
      </c>
      <c r="E12" s="9"/>
      <c r="F12" s="9"/>
      <c r="G12" s="9"/>
      <c r="H12" s="9"/>
    </row>
    <row r="13" spans="2:8" ht="19.5" customHeight="1">
      <c r="B13" s="7">
        <f t="array" ref="B13:C13">DaysAndWeeks+DATE(CalendarYear,6,1)-WEEKDAY(DATE(CalendarYear,6,1),(WeekStart="Monday")+1)+36</f>
        <v>46208</v>
      </c>
      <c r="C13" s="7">
        <v>46209</v>
      </c>
      <c r="D13" s="58" t="s">
        <v>13</v>
      </c>
      <c r="E13" s="54"/>
      <c r="F13" s="54"/>
      <c r="G13" s="54"/>
      <c r="H13" s="59"/>
    </row>
    <row r="14" spans="2:8" ht="124.5" customHeight="1">
      <c r="B14" s="7"/>
      <c r="C14" s="7"/>
      <c r="D14" s="57"/>
      <c r="E14" s="50" t="s">
        <v>26</v>
      </c>
      <c r="F14" s="51" t="s">
        <v>57</v>
      </c>
      <c r="G14" s="60" t="s">
        <v>27</v>
      </c>
      <c r="H14" s="61"/>
    </row>
  </sheetData>
  <conditionalFormatting sqref="B13:D13">
    <cfRule type="expression" dxfId="23" priority="1">
      <formula>AND(DAY(B13)&gt;=1,DAY(B13)&lt;=15)</formula>
    </cfRule>
  </conditionalFormatting>
  <conditionalFormatting sqref="B3:G3">
    <cfRule type="expression" dxfId="22" priority="6">
      <formula>DAY(B3)&gt;8</formula>
    </cfRule>
  </conditionalFormatting>
  <conditionalFormatting sqref="B11:H11">
    <cfRule type="expression" dxfId="21" priority="7">
      <formula>AND(DAY(B11)&gt;=1,DAY(B11)&lt;=15)</formula>
    </cfRule>
  </conditionalFormatting>
  <dataValidations count="10">
    <dataValidation allowBlank="1" showInputMessage="1" showErrorMessage="1" prompt="Automatically determined weekday" sqref="C2:H2" xr:uid="{00000000-0002-0000-0500-000000000000}"/>
    <dataValidation allowBlank="1" showErrorMessage="1" prompt="The year in this cell is automatically updated based on the year entered in January worksheet. Calendar below has dates for previous and next month with lighter font shade" sqref="E1 G1" xr:uid="{00000000-0002-0000-05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5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500-000003000000}"/>
    <dataValidation allowBlank="1" showInputMessage="1" showErrorMessage="1" prompt="June month calendar" sqref="A1" xr:uid="{00000000-0002-0000-0500-000005000000}"/>
    <dataValidation allowBlank="1" showInputMessage="1" showErrorMessage="1" prompt="Enter Notes in the cell at right" sqref="D13:D14" xr:uid="{6C1D3475-A996-4019-847B-E7F2AF4AB393}"/>
    <dataValidation allowBlank="1" showInputMessage="1" showErrorMessage="1" prompt="Enter Notes in this cell" sqref="E13:H13 E14:G14" xr:uid="{F13FCD36-3B85-48B5-800D-B67D0DA99D3E}"/>
    <dataValidation allowBlank="1" showInputMessage="1" showErrorMessage="1" prompt="This row &amp; rows 6, 8, 10, 12, &amp; 14 are cells for entering daily notes related to the calendar day in the cell above" sqref="B4" xr:uid="{00000000-0002-0000-0500-000008000000}"/>
    <dataValidation allowBlank="1" showInputMessage="1" showErrorMessage="1" prompt="The year in this cell is automatically updated. Select another year in cell K3 of the January worksheet to change the year" sqref="C1" xr:uid="{3B5EBA9E-6F2A-4A06-88F5-C22A25660616}"/>
    <dataValidation allowBlank="1" showErrorMessage="1" prompt="The year in this cell is automatically updated based on the year entered in cell K2. Calendar below has dates for previous and next month with lighter font shade" sqref="B1" xr:uid="{CEADCB3E-AD00-4867-A649-9983ADE15D00}"/>
  </dataValidations>
  <printOptions horizontalCentered="1" verticalCentered="1"/>
  <pageMargins left="0.7" right="0.7" top="0.75" bottom="0.75" header="0.3" footer="0.3"/>
  <pageSetup scale="76" orientation="landscape" r:id="rId1"/>
  <headerFooter differentFirst="1"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/>
    <pageSetUpPr fitToPage="1"/>
  </sheetPr>
  <dimension ref="B1:H14"/>
  <sheetViews>
    <sheetView showGridLines="0" topLeftCell="A3" zoomScaleNormal="100" workbookViewId="0">
      <selection activeCell="J12" sqref="J12"/>
    </sheetView>
  </sheetViews>
  <sheetFormatPr defaultColWidth="8.88671875" defaultRowHeight="14.25"/>
  <cols>
    <col min="1" max="1" width="2.77734375" customWidth="1"/>
    <col min="2" max="2" width="18.44140625" customWidth="1"/>
    <col min="3" max="8" width="17.77734375" customWidth="1"/>
    <col min="9" max="9" width="2.77734375" customWidth="1"/>
    <col min="10" max="10" width="10.6640625" customWidth="1"/>
  </cols>
  <sheetData>
    <row r="1" spans="2:8" ht="59.25" customHeight="1">
      <c r="B1" s="35" t="s">
        <v>14</v>
      </c>
      <c r="C1" s="36"/>
      <c r="D1" s="36"/>
      <c r="E1" s="40"/>
      <c r="F1" s="38"/>
      <c r="G1" s="40" t="str">
        <f>"July "&amp;CalendarYear</f>
        <v>July 2026</v>
      </c>
      <c r="H1" s="42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9">
        <f t="array" ref="B3:H3">DaysAndWeeks+DATE(CalendarYear,7,1)-WEEKDAY(DATE(CalendarYear,7,1),(WeekStart="Monday")+1)+1</f>
        <v>46201</v>
      </c>
      <c r="C3" s="9">
        <v>46202</v>
      </c>
      <c r="D3" s="9">
        <v>46203</v>
      </c>
      <c r="E3" s="9">
        <v>46204</v>
      </c>
      <c r="F3" s="9">
        <v>46205</v>
      </c>
      <c r="G3" s="9">
        <v>46206</v>
      </c>
      <c r="H3" s="9">
        <v>46207</v>
      </c>
    </row>
    <row r="4" spans="2:8" ht="57.95" customHeight="1">
      <c r="B4" s="9"/>
      <c r="C4" s="9"/>
      <c r="D4" s="21"/>
      <c r="E4" s="81" t="s">
        <v>5</v>
      </c>
      <c r="F4" s="9"/>
      <c r="G4" s="16"/>
      <c r="H4" s="9"/>
    </row>
    <row r="5" spans="2:8" ht="19.5" customHeight="1">
      <c r="B5" s="7">
        <f t="array" ref="B5:H5">DaysAndWeeks+DATE(CalendarYear,7,1)-WEEKDAY(DATE(CalendarYear,7,1),(WeekStart="Monday")+1)+8</f>
        <v>46208</v>
      </c>
      <c r="C5" s="7">
        <v>46209</v>
      </c>
      <c r="D5" s="7">
        <v>46210</v>
      </c>
      <c r="E5" s="7">
        <v>46211</v>
      </c>
      <c r="F5" s="7">
        <v>46212</v>
      </c>
      <c r="G5" s="7">
        <v>46213</v>
      </c>
      <c r="H5" s="7">
        <v>46214</v>
      </c>
    </row>
    <row r="6" spans="2:8" ht="57.95" customHeight="1">
      <c r="B6" s="7"/>
      <c r="C6" s="62" t="s">
        <v>59</v>
      </c>
      <c r="D6" s="66" t="s">
        <v>8</v>
      </c>
      <c r="E6" s="7"/>
      <c r="F6" s="31"/>
      <c r="G6" s="65" t="s">
        <v>6</v>
      </c>
      <c r="H6" s="7"/>
    </row>
    <row r="7" spans="2:8" ht="19.5" customHeight="1">
      <c r="B7" s="9">
        <f t="array" ref="B7:H7">DaysAndWeeks+DATE(CalendarYear,7,1)-WEEKDAY(DATE(CalendarYear,7,1),(WeekStart="Monday")+1)+15</f>
        <v>46215</v>
      </c>
      <c r="C7" s="9">
        <v>46216</v>
      </c>
      <c r="D7" s="9">
        <v>46217</v>
      </c>
      <c r="E7" s="9">
        <v>46218</v>
      </c>
      <c r="F7" s="9">
        <v>46219</v>
      </c>
      <c r="G7" s="9">
        <v>46220</v>
      </c>
      <c r="H7" s="9">
        <v>46221</v>
      </c>
    </row>
    <row r="8" spans="2:8" ht="57.95" customHeight="1">
      <c r="B8" s="9"/>
      <c r="C8" s="9"/>
      <c r="D8" s="32"/>
      <c r="E8" s="63" t="s">
        <v>58</v>
      </c>
      <c r="F8" s="24" t="s">
        <v>7</v>
      </c>
      <c r="G8" s="24" t="s">
        <v>7</v>
      </c>
      <c r="H8" s="9"/>
    </row>
    <row r="9" spans="2:8" ht="19.5" customHeight="1">
      <c r="B9" s="7">
        <f t="array" ref="B9:H9">DaysAndWeeks+DATE(CalendarYear,7,1)-WEEKDAY(DATE(CalendarYear,7,1),(WeekStart="Monday")+1)+22</f>
        <v>46222</v>
      </c>
      <c r="C9" s="7">
        <v>46223</v>
      </c>
      <c r="D9" s="7">
        <v>46224</v>
      </c>
      <c r="E9" s="7">
        <v>46225</v>
      </c>
      <c r="F9" s="7">
        <v>46226</v>
      </c>
      <c r="G9" s="7">
        <v>46227</v>
      </c>
      <c r="H9" s="7">
        <v>46228</v>
      </c>
    </row>
    <row r="10" spans="2:8" ht="57.95" customHeight="1">
      <c r="B10" s="7"/>
      <c r="C10" s="73" t="s">
        <v>7</v>
      </c>
      <c r="D10" s="25" t="s">
        <v>9</v>
      </c>
      <c r="E10" s="25" t="s">
        <v>10</v>
      </c>
      <c r="F10" s="25" t="s">
        <v>10</v>
      </c>
      <c r="G10" s="25" t="s">
        <v>4</v>
      </c>
      <c r="H10" s="7"/>
    </row>
    <row r="11" spans="2:8" ht="19.5" customHeight="1">
      <c r="B11" s="9">
        <f t="array" ref="B11:H11">DaysAndWeeks+DATE(CalendarYear,7,1)-WEEKDAY(DATE(CalendarYear,7,1),(WeekStart="Monday")+1)+29</f>
        <v>46229</v>
      </c>
      <c r="C11" s="9">
        <v>46230</v>
      </c>
      <c r="D11" s="9">
        <v>46231</v>
      </c>
      <c r="E11" s="9">
        <v>46232</v>
      </c>
      <c r="F11" s="9">
        <v>46233</v>
      </c>
      <c r="G11" s="9">
        <v>46234</v>
      </c>
      <c r="H11" s="9">
        <v>46235</v>
      </c>
    </row>
    <row r="12" spans="2:8" ht="57.95" customHeight="1">
      <c r="B12" s="9"/>
      <c r="C12" s="9"/>
      <c r="D12" s="9"/>
      <c r="E12" s="9"/>
      <c r="F12" s="26"/>
      <c r="G12" s="26" t="s">
        <v>11</v>
      </c>
      <c r="H12" s="9"/>
    </row>
    <row r="13" spans="2:8" ht="19.5" customHeight="1">
      <c r="B13" s="7">
        <f t="array" ref="B13:C13">DaysAndWeeks+DATE(CalendarYear,7,1)-WEEKDAY(DATE(CalendarYear,7,1),(WeekStart="Monday")+1)+36</f>
        <v>46236</v>
      </c>
      <c r="C13" s="7">
        <v>46237</v>
      </c>
      <c r="D13" s="58" t="s">
        <v>13</v>
      </c>
      <c r="E13" s="54"/>
      <c r="F13" s="54"/>
      <c r="G13" s="54"/>
      <c r="H13" s="59"/>
    </row>
    <row r="14" spans="2:8" ht="125.25" customHeight="1">
      <c r="B14" s="7"/>
      <c r="C14" s="7"/>
      <c r="D14" s="57"/>
      <c r="E14" s="49" t="s">
        <v>28</v>
      </c>
      <c r="F14" s="50" t="s">
        <v>60</v>
      </c>
      <c r="G14" s="51" t="s">
        <v>61</v>
      </c>
      <c r="H14" s="52" t="s">
        <v>29</v>
      </c>
    </row>
  </sheetData>
  <dataConsolidate/>
  <conditionalFormatting sqref="B13:D13">
    <cfRule type="expression" dxfId="20" priority="1">
      <formula>AND(DAY(B13)&gt;=1,DAY(B13)&lt;=15)</formula>
    </cfRule>
  </conditionalFormatting>
  <conditionalFormatting sqref="B3:G3">
    <cfRule type="expression" dxfId="19" priority="5">
      <formula>DAY(B3)&gt;8</formula>
    </cfRule>
  </conditionalFormatting>
  <conditionalFormatting sqref="B11:H11">
    <cfRule type="expression" dxfId="18" priority="6">
      <formula>AND(DAY(B11)&gt;=1,DAY(B11)&lt;=15)</formula>
    </cfRule>
  </conditionalFormatting>
  <dataValidations count="10">
    <dataValidation allowBlank="1" showInputMessage="1" showErrorMessage="1" prompt="Automatically determined weekday" sqref="C2:H2" xr:uid="{00000000-0002-0000-0600-000000000000}"/>
    <dataValidation allowBlank="1" showErrorMessage="1" prompt="The year in this cell is automatically updated based on the year entered in January worksheet. Calendar below has dates for previous and next month with lighter font shade" sqref="E1 G1" xr:uid="{00000000-0002-0000-06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6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600-000003000000}"/>
    <dataValidation allowBlank="1" showInputMessage="1" showErrorMessage="1" prompt="The year in this cell is automatically updated. Select another year in cell K3 of the January worksheet to change the year" sqref="C1" xr:uid="{00000000-0002-0000-0600-000004000000}"/>
    <dataValidation allowBlank="1" showInputMessage="1" showErrorMessage="1" prompt="July month calendar" sqref="A1" xr:uid="{00000000-0002-0000-0600-000005000000}"/>
    <dataValidation allowBlank="1" showInputMessage="1" showErrorMessage="1" prompt="Enter Notes in the cell at right" sqref="D13:D14" xr:uid="{2712FFFB-F9F5-4F9E-AD2F-A8D14BA2E70F}"/>
    <dataValidation allowBlank="1" showInputMessage="1" showErrorMessage="1" prompt="Enter Notes in this cell" sqref="E13:H14" xr:uid="{A0E9BA7E-8F01-4787-B13E-6D0E4A2B1713}"/>
    <dataValidation allowBlank="1" showInputMessage="1" showErrorMessage="1" prompt="This row &amp; rows 6, 8, 10, 12, &amp; 14 are cells for entering daily notes related to the calendar day in the cell above" sqref="B4" xr:uid="{00000000-0002-0000-0600-000008000000}"/>
    <dataValidation allowBlank="1" showErrorMessage="1" prompt="The year in this cell is automatically updated based on the year entered in cell K2. Calendar below has dates for previous and next month with lighter font shade" sqref="B1" xr:uid="{5E24EB30-6FF3-4996-90F2-1C8A666D0BAA}"/>
  </dataValidations>
  <printOptions horizontalCentered="1" verticalCentered="1"/>
  <pageMargins left="0.7" right="0.7" top="0.75" bottom="0.75" header="0.3" footer="0.3"/>
  <pageSetup scale="76" orientation="landscape" r:id="rId1"/>
  <headerFooter differentFirst="1"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8"/>
    <pageSetUpPr fitToPage="1"/>
  </sheetPr>
  <dimension ref="B1:H14"/>
  <sheetViews>
    <sheetView showGridLines="0" topLeftCell="A4" zoomScaleNormal="100" workbookViewId="0">
      <selection activeCell="O12" sqref="O12"/>
    </sheetView>
  </sheetViews>
  <sheetFormatPr defaultColWidth="8.88671875" defaultRowHeight="14.25"/>
  <cols>
    <col min="1" max="1" width="2.77734375" customWidth="1"/>
    <col min="2" max="2" width="18.44140625" customWidth="1"/>
    <col min="3" max="8" width="17.77734375" customWidth="1"/>
    <col min="9" max="9" width="2.77734375" customWidth="1"/>
    <col min="10" max="10" width="10.6640625" customWidth="1"/>
  </cols>
  <sheetData>
    <row r="1" spans="2:8" ht="59.25" customHeight="1">
      <c r="B1" s="35" t="s">
        <v>14</v>
      </c>
      <c r="C1" s="36"/>
      <c r="D1" s="36"/>
      <c r="E1" s="40"/>
      <c r="F1" s="38"/>
      <c r="G1" s="40" t="str">
        <f>"August "&amp;CalendarYear</f>
        <v>August 2026</v>
      </c>
      <c r="H1" s="42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9">
        <f t="array" ref="B3:H3">DaysAndWeeks+DATE(CalendarYear,8,1)-WEEKDAY(DATE(CalendarYear,8,1),(WeekStart="Monday")+1)+1</f>
        <v>46229</v>
      </c>
      <c r="C3" s="9">
        <v>46230</v>
      </c>
      <c r="D3" s="9">
        <v>46231</v>
      </c>
      <c r="E3" s="9">
        <v>46232</v>
      </c>
      <c r="F3" s="9">
        <v>46233</v>
      </c>
      <c r="G3" s="9">
        <v>46234</v>
      </c>
      <c r="H3" s="9">
        <v>46235</v>
      </c>
    </row>
    <row r="4" spans="2:8" ht="57.95" customHeight="1">
      <c r="B4" s="9"/>
      <c r="C4" s="9"/>
      <c r="D4" s="9"/>
      <c r="E4" s="9"/>
      <c r="F4" s="9"/>
      <c r="G4" s="17"/>
      <c r="H4" s="9"/>
    </row>
    <row r="5" spans="2:8" ht="19.5" customHeight="1">
      <c r="B5" s="7">
        <f t="array" ref="B5:H5">DaysAndWeeks+DATE(CalendarYear,8,1)-WEEKDAY(DATE(CalendarYear,8,1),(WeekStart="Monday")+1)+8</f>
        <v>46236</v>
      </c>
      <c r="C5" s="7">
        <v>46237</v>
      </c>
      <c r="D5" s="7">
        <v>46238</v>
      </c>
      <c r="E5" s="7">
        <v>46239</v>
      </c>
      <c r="F5" s="7">
        <v>46240</v>
      </c>
      <c r="G5" s="7">
        <v>46241</v>
      </c>
      <c r="H5" s="7">
        <v>46242</v>
      </c>
    </row>
    <row r="6" spans="2:8" ht="57.95" customHeight="1">
      <c r="B6" s="7"/>
      <c r="C6" s="7"/>
      <c r="D6" s="22"/>
      <c r="E6" s="62" t="s">
        <v>62</v>
      </c>
      <c r="F6" s="66" t="s">
        <v>8</v>
      </c>
      <c r="G6" s="7"/>
      <c r="H6" s="7"/>
    </row>
    <row r="7" spans="2:8" ht="19.5" customHeight="1">
      <c r="B7" s="9">
        <f t="array" ref="B7:H7">DaysAndWeeks+DATE(CalendarYear,8,1)-WEEKDAY(DATE(CalendarYear,8,1),(WeekStart="Monday")+1)+15</f>
        <v>46243</v>
      </c>
      <c r="C7" s="9">
        <v>46244</v>
      </c>
      <c r="D7" s="9">
        <v>46245</v>
      </c>
      <c r="E7" s="9">
        <v>46246</v>
      </c>
      <c r="F7" s="9">
        <v>46247</v>
      </c>
      <c r="G7" s="9">
        <v>46248</v>
      </c>
      <c r="H7" s="9">
        <v>46249</v>
      </c>
    </row>
    <row r="8" spans="2:8" ht="57.95" customHeight="1">
      <c r="B8" s="9"/>
      <c r="C8" s="78" t="s">
        <v>6</v>
      </c>
      <c r="D8" s="9"/>
      <c r="E8" s="32"/>
      <c r="F8" s="63" t="s">
        <v>63</v>
      </c>
      <c r="G8" s="24" t="s">
        <v>7</v>
      </c>
      <c r="H8" s="9"/>
    </row>
    <row r="9" spans="2:8" ht="19.5" customHeight="1">
      <c r="B9" s="7">
        <f t="array" ref="B9:H9">DaysAndWeeks+DATE(CalendarYear,8,1)-WEEKDAY(DATE(CalendarYear,8,1),(WeekStart="Monday")+1)+22</f>
        <v>46250</v>
      </c>
      <c r="C9" s="7">
        <v>46251</v>
      </c>
      <c r="D9" s="7">
        <v>46252</v>
      </c>
      <c r="E9" s="7">
        <v>46253</v>
      </c>
      <c r="F9" s="7">
        <v>46254</v>
      </c>
      <c r="G9" s="7">
        <v>46255</v>
      </c>
      <c r="H9" s="7">
        <v>46256</v>
      </c>
    </row>
    <row r="10" spans="2:8" ht="57.95" customHeight="1">
      <c r="B10" s="7"/>
      <c r="C10" s="28" t="s">
        <v>7</v>
      </c>
      <c r="D10" s="73" t="s">
        <v>7</v>
      </c>
      <c r="E10" s="25" t="s">
        <v>9</v>
      </c>
      <c r="F10" s="25" t="s">
        <v>10</v>
      </c>
      <c r="G10" s="25" t="s">
        <v>10</v>
      </c>
      <c r="H10" s="7"/>
    </row>
    <row r="11" spans="2:8" ht="19.5" customHeight="1">
      <c r="B11" s="9">
        <f t="array" ref="B11:H11">DaysAndWeeks+DATE(CalendarYear,8,1)-WEEKDAY(DATE(CalendarYear,8,1),(WeekStart="Monday")+1)+29</f>
        <v>46257</v>
      </c>
      <c r="C11" s="9">
        <v>46258</v>
      </c>
      <c r="D11" s="9">
        <v>46259</v>
      </c>
      <c r="E11" s="9">
        <v>46260</v>
      </c>
      <c r="F11" s="9">
        <v>46261</v>
      </c>
      <c r="G11" s="9">
        <v>46262</v>
      </c>
      <c r="H11" s="9">
        <v>46263</v>
      </c>
    </row>
    <row r="12" spans="2:8" ht="57.95" customHeight="1">
      <c r="B12" s="9"/>
      <c r="C12" s="72" t="s">
        <v>4</v>
      </c>
      <c r="D12" s="9"/>
      <c r="E12" s="9"/>
      <c r="F12" s="9"/>
      <c r="G12" s="26"/>
      <c r="H12" s="9"/>
    </row>
    <row r="13" spans="2:8" ht="19.5" customHeight="1">
      <c r="B13" s="7">
        <f t="array" ref="B13:C13">DaysAndWeeks+DATE(CalendarYear,8,1)-WEEKDAY(DATE(CalendarYear,8,1),(WeekStart="Monday")+1)+36</f>
        <v>46264</v>
      </c>
      <c r="C13" s="7">
        <v>46265</v>
      </c>
      <c r="D13" s="58" t="s">
        <v>13</v>
      </c>
      <c r="E13" s="54"/>
      <c r="F13" s="54"/>
      <c r="G13" s="54"/>
      <c r="H13" s="59"/>
    </row>
    <row r="14" spans="2:8" ht="138" customHeight="1">
      <c r="B14" s="7"/>
      <c r="C14" s="74" t="s">
        <v>11</v>
      </c>
      <c r="D14" s="57"/>
      <c r="E14" s="50" t="s">
        <v>30</v>
      </c>
      <c r="F14" s="51" t="s">
        <v>31</v>
      </c>
      <c r="G14" s="60" t="s">
        <v>64</v>
      </c>
      <c r="H14" s="61"/>
    </row>
  </sheetData>
  <conditionalFormatting sqref="B13:D13">
    <cfRule type="expression" dxfId="17" priority="1">
      <formula>AND(DAY(B13)&gt;=1,DAY(B13)&lt;=15)</formula>
    </cfRule>
  </conditionalFormatting>
  <conditionalFormatting sqref="B3:G3">
    <cfRule type="expression" dxfId="16" priority="5">
      <formula>DAY(B3)&gt;8</formula>
    </cfRule>
  </conditionalFormatting>
  <conditionalFormatting sqref="B11:H11">
    <cfRule type="expression" dxfId="15" priority="6">
      <formula>AND(DAY(B11)&gt;=1,DAY(B11)&lt;=15)</formula>
    </cfRule>
  </conditionalFormatting>
  <dataValidations count="10">
    <dataValidation allowBlank="1" showInputMessage="1" showErrorMessage="1" prompt="Automatically determined weekday" sqref="C2:H2" xr:uid="{00000000-0002-0000-0700-000000000000}"/>
    <dataValidation allowBlank="1" showErrorMessage="1" prompt="The year in this cell is automatically updated based on the year entered in January worksheet. Calendar below has dates for previous and next month with lighter font shade" sqref="E1 G1" xr:uid="{00000000-0002-0000-07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7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700-000003000000}"/>
    <dataValidation allowBlank="1" showInputMessage="1" showErrorMessage="1" prompt="August month calendar" sqref="A1" xr:uid="{00000000-0002-0000-0700-000005000000}"/>
    <dataValidation allowBlank="1" showInputMessage="1" showErrorMessage="1" prompt="Enter Notes in the cell at right" sqref="D13:D14" xr:uid="{D23B3DD4-C756-4A16-8D27-E5D46CB69A8F}"/>
    <dataValidation allowBlank="1" showInputMessage="1" showErrorMessage="1" prompt="Enter Notes in this cell" sqref="E13:H13 E14:G14" xr:uid="{C45A3B60-ED00-4088-BA27-EA281BA888A3}"/>
    <dataValidation allowBlank="1" showInputMessage="1" showErrorMessage="1" prompt="This row &amp; rows 6, 8, 10, 12, &amp; 14 are cells for entering daily notes related to the calendar day in the cell above" sqref="B4" xr:uid="{00000000-0002-0000-0700-000008000000}"/>
    <dataValidation allowBlank="1" showInputMessage="1" showErrorMessage="1" prompt="The year in this cell is automatically updated. Select another year in cell K3 of the January worksheet to change the year" sqref="C1" xr:uid="{66CA7BBB-AB5C-45C6-8652-E95B2C7872CF}"/>
    <dataValidation allowBlank="1" showErrorMessage="1" prompt="The year in this cell is automatically updated based on the year entered in cell K2. Calendar below has dates for previous and next month with lighter font shade" sqref="B1" xr:uid="{37F4DDB8-7F3B-45E7-ABFD-180D09F6A33F}"/>
  </dataValidations>
  <printOptions horizontalCentered="1" verticalCentered="1"/>
  <pageMargins left="0.7" right="0.7" top="0.75" bottom="0.75" header="0.3" footer="0.3"/>
  <pageSetup scale="76" orientation="landscape" r:id="rId1"/>
  <headerFooter differentFirst="1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45F649-A5E1-49E2-B3BF-F9BCCA7272E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customXml/itemProps2.xml><?xml version="1.0" encoding="utf-8"?>
<ds:datastoreItem xmlns:ds="http://schemas.openxmlformats.org/officeDocument/2006/customXml" ds:itemID="{7A3AF6B5-3A62-476A-A075-2058F834D3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508893-EE11-475F-8875-A80DA63B0A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TM11907363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27</vt:i4>
      </vt:variant>
    </vt:vector>
  </HeadingPairs>
  <TitlesOfParts>
    <vt:vector size="40" baseType="lpstr">
      <vt:lpstr>December 2025</vt:lpstr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CalendarYear</vt:lpstr>
      <vt:lpstr>ColumnTitleRegion1..H12.1</vt:lpstr>
      <vt:lpstr>ColumnTitleRegion1..H12.10</vt:lpstr>
      <vt:lpstr>ColumnTitleRegion1..H12.11</vt:lpstr>
      <vt:lpstr>ColumnTitleRegion1..H12.12</vt:lpstr>
      <vt:lpstr>ColumnTitleRegion1..H12.2</vt:lpstr>
      <vt:lpstr>ColumnTitleRegion1..H12.3</vt:lpstr>
      <vt:lpstr>ColumnTitleRegion1..H12.4</vt:lpstr>
      <vt:lpstr>ColumnTitleRegion1..H12.5</vt:lpstr>
      <vt:lpstr>ColumnTitleRegion1..H12.6</vt:lpstr>
      <vt:lpstr>ColumnTitleRegion1..H12.7</vt:lpstr>
      <vt:lpstr>ColumnTitleRegion1..H12.8</vt:lpstr>
      <vt:lpstr>ColumnTitleRegion1..H12.9</vt:lpstr>
      <vt:lpstr>ColumnTitleRegion2..C14.1</vt:lpstr>
      <vt:lpstr>ColumnTitleRegion2..C14.10</vt:lpstr>
      <vt:lpstr>ColumnTitleRegion2..C14.11</vt:lpstr>
      <vt:lpstr>ColumnTitleRegion2..C14.12</vt:lpstr>
      <vt:lpstr>ColumnTitleRegion2..C14.2</vt:lpstr>
      <vt:lpstr>ColumnTitleRegion2..C14.3</vt:lpstr>
      <vt:lpstr>ColumnTitleRegion2..C14.4</vt:lpstr>
      <vt:lpstr>ColumnTitleRegion2..C14.5</vt:lpstr>
      <vt:lpstr>ColumnTitleRegion2..C14.6</vt:lpstr>
      <vt:lpstr>ColumnTitleRegion2..C14.7</vt:lpstr>
      <vt:lpstr>ColumnTitleRegion2..C14.8</vt:lpstr>
      <vt:lpstr>ColumnTitleRegion2..C14.9</vt:lpstr>
      <vt:lpstr>January!Print_Area</vt:lpstr>
      <vt:lpstr>WeekStart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2022-12-28T03:23:33Z</dcterms:created>
  <dcterms:modified xsi:type="dcterms:W3CDTF">2025-11-25T17:34:15Z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