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codeName="ThisWorkbook" autoCompressPictures="0"/>
  <xr:revisionPtr revIDLastSave="0" documentId="13_ncr:1_{448FFCFF-4395-4763-880C-1E825C6EDDC0}" xr6:coauthVersionLast="47" xr6:coauthVersionMax="47" xr10:uidLastSave="{00000000-0000-0000-0000-000000000000}"/>
  <bookViews>
    <workbookView xWindow="28680" yWindow="-120" windowWidth="29040" windowHeight="15840" tabRatio="788" activeTab="3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CalendarYear">January!$J$3</definedName>
    <definedName name="ColumnTitleRegion1..H12.1">January!$A$2</definedName>
    <definedName name="ColumnTitleRegion1..H12.10">October!$A$2</definedName>
    <definedName name="ColumnTitleRegion1..H12.11">November!$A$2</definedName>
    <definedName name="ColumnTitleRegion1..H12.12">December!$A$2</definedName>
    <definedName name="ColumnTitleRegion1..H12.2">February!$A$2</definedName>
    <definedName name="ColumnTitleRegion1..H12.3">March!$A$2</definedName>
    <definedName name="ColumnTitleRegion1..H12.4">April!$A$2</definedName>
    <definedName name="ColumnTitleRegion1..H12.5">May!$A$2</definedName>
    <definedName name="ColumnTitleRegion1..H12.6">June!$A$2</definedName>
    <definedName name="ColumnTitleRegion1..H12.7">July!$A$2</definedName>
    <definedName name="ColumnTitleRegion1..H12.8">August!$A$2</definedName>
    <definedName name="ColumnTitleRegion1..H12.9">September!$A$2</definedName>
    <definedName name="ColumnTitleRegion2..C14.1">January!$A$2</definedName>
    <definedName name="ColumnTitleRegion2..C14.10">October!$A$2</definedName>
    <definedName name="ColumnTitleRegion2..C14.11">November!$A$2</definedName>
    <definedName name="ColumnTitleRegion2..C14.12">December!$A$2</definedName>
    <definedName name="ColumnTitleRegion2..C14.2">February!$A$2</definedName>
    <definedName name="ColumnTitleRegion2..C14.3">March!$A$2</definedName>
    <definedName name="ColumnTitleRegion2..C14.4">April!$A$2</definedName>
    <definedName name="ColumnTitleRegion2..C14.5">May!$A$2</definedName>
    <definedName name="ColumnTitleRegion2..C14.6">June!$A$2</definedName>
    <definedName name="ColumnTitleRegion2..C14.7">July!$A$2</definedName>
    <definedName name="ColumnTitleRegion2..C14.8">August!$A$2</definedName>
    <definedName name="ColumnTitleRegion2..C14.9">September!$A$2</definedName>
    <definedName name="DaysAndWeeks">{0,1,2,3,4,5,6} + {0;1;2;3;4;5}*7</definedName>
    <definedName name="_xlnm.Print_Area" localSheetId="0">January!$A$1:$G$14</definedName>
    <definedName name="WeekStart">January!$J$4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" i="22" l="1"/>
  <c r="F1" i="21"/>
  <c r="F1" i="20"/>
  <c r="F1" i="19"/>
  <c r="F1" i="17"/>
  <c r="F1" i="16"/>
  <c r="F1" i="15"/>
  <c r="F1" i="14"/>
  <c r="F1" i="25"/>
  <c r="F1" i="24"/>
  <c r="F1" i="23"/>
  <c r="F1" i="18"/>
  <c r="A2" i="25"/>
  <c r="A2" i="24"/>
  <c r="A2" i="23"/>
  <c r="A2" i="22"/>
  <c r="A2" i="21"/>
  <c r="A2" i="20"/>
  <c r="A2" i="19"/>
  <c r="A2" i="18"/>
  <c r="A2" i="17"/>
  <c r="A2" i="16"/>
  <c r="A2" i="15" l="1"/>
  <c r="A13" i="25" l="1" a="1"/>
  <c r="B13" i="25" s="1"/>
  <c r="A11" i="25" a="1"/>
  <c r="G11" i="25" s="1"/>
  <c r="A9" i="25" a="1"/>
  <c r="F9" i="25" s="1"/>
  <c r="A7" i="25" a="1"/>
  <c r="F7" i="25" s="1"/>
  <c r="A5" i="25" a="1"/>
  <c r="G5" i="25" s="1"/>
  <c r="A3" i="25" a="1"/>
  <c r="F3" i="25" s="1"/>
  <c r="F2" i="25" s="1"/>
  <c r="A13" i="24" a="1"/>
  <c r="B13" i="24" s="1"/>
  <c r="A11" i="24" a="1"/>
  <c r="G11" i="24" s="1"/>
  <c r="A9" i="24" a="1"/>
  <c r="F9" i="24" s="1"/>
  <c r="A7" i="24" a="1"/>
  <c r="F7" i="24" s="1"/>
  <c r="A5" i="24" a="1"/>
  <c r="G5" i="24" s="1"/>
  <c r="A3" i="24" a="1"/>
  <c r="F3" i="24" s="1"/>
  <c r="F2" i="24" s="1"/>
  <c r="A13" i="23" a="1"/>
  <c r="B13" i="23" s="1"/>
  <c r="A11" i="23" a="1"/>
  <c r="G11" i="23" s="1"/>
  <c r="A9" i="23" a="1"/>
  <c r="F9" i="23" s="1"/>
  <c r="A7" i="23" a="1"/>
  <c r="F7" i="23" s="1"/>
  <c r="A5" i="23" a="1"/>
  <c r="G5" i="23" s="1"/>
  <c r="A3" i="23" a="1"/>
  <c r="F3" i="23" s="1"/>
  <c r="F2" i="23" s="1"/>
  <c r="A13" i="22" a="1"/>
  <c r="B13" i="22" s="1"/>
  <c r="A11" i="22" a="1"/>
  <c r="G11" i="22" s="1"/>
  <c r="A9" i="22" a="1"/>
  <c r="F9" i="22" s="1"/>
  <c r="A7" i="22" a="1"/>
  <c r="G7" i="22" s="1"/>
  <c r="A5" i="22" a="1"/>
  <c r="F5" i="22" s="1"/>
  <c r="A3" i="22" a="1"/>
  <c r="G3" i="22" s="1"/>
  <c r="G2" i="22" s="1"/>
  <c r="A13" i="21" a="1"/>
  <c r="B13" i="21" s="1"/>
  <c r="A11" i="21" a="1"/>
  <c r="G11" i="21" s="1"/>
  <c r="A9" i="21" a="1"/>
  <c r="F9" i="21" s="1"/>
  <c r="A7" i="21" a="1"/>
  <c r="F7" i="21" s="1"/>
  <c r="A5" i="21" a="1"/>
  <c r="G5" i="21" s="1"/>
  <c r="A3" i="21" a="1"/>
  <c r="F3" i="21" s="1"/>
  <c r="F2" i="21" s="1"/>
  <c r="A13" i="20" a="1"/>
  <c r="B13" i="20" s="1"/>
  <c r="A11" i="20" a="1"/>
  <c r="G11" i="20" s="1"/>
  <c r="A9" i="20" a="1"/>
  <c r="F9" i="20" s="1"/>
  <c r="A7" i="20" a="1"/>
  <c r="G7" i="20" s="1"/>
  <c r="A5" i="20" a="1"/>
  <c r="F5" i="20" s="1"/>
  <c r="A3" i="20" a="1"/>
  <c r="D3" i="20" s="1"/>
  <c r="D2" i="20" s="1"/>
  <c r="A13" i="19" a="1"/>
  <c r="B13" i="19" s="1"/>
  <c r="A11" i="19" a="1"/>
  <c r="G11" i="19" s="1"/>
  <c r="A9" i="19" a="1"/>
  <c r="F9" i="19" s="1"/>
  <c r="A7" i="19" a="1"/>
  <c r="G7" i="19" s="1"/>
  <c r="A5" i="19" a="1"/>
  <c r="F5" i="19" s="1"/>
  <c r="A3" i="19" a="1"/>
  <c r="G3" i="19" s="1"/>
  <c r="G2" i="19" s="1"/>
  <c r="A13" i="18" a="1"/>
  <c r="B13" i="18" s="1"/>
  <c r="A11" i="18" a="1"/>
  <c r="F11" i="18" s="1"/>
  <c r="A9" i="18" a="1"/>
  <c r="F9" i="18" s="1"/>
  <c r="A7" i="18" a="1"/>
  <c r="F7" i="18" s="1"/>
  <c r="A5" i="18" a="1"/>
  <c r="F5" i="18" s="1"/>
  <c r="A3" i="18" a="1"/>
  <c r="F3" i="18" s="1"/>
  <c r="F2" i="18" s="1"/>
  <c r="A13" i="17" a="1"/>
  <c r="A13" i="17" s="1"/>
  <c r="A11" i="17" a="1"/>
  <c r="F11" i="17" s="1"/>
  <c r="A9" i="17" a="1"/>
  <c r="G9" i="17" s="1"/>
  <c r="A7" i="17" a="1"/>
  <c r="G7" i="17" s="1"/>
  <c r="A5" i="17" a="1"/>
  <c r="F5" i="17" s="1"/>
  <c r="A3" i="17" a="1"/>
  <c r="G3" i="17" s="1"/>
  <c r="G2" i="17" s="1"/>
  <c r="A13" i="16" a="1"/>
  <c r="B13" i="16" s="1"/>
  <c r="A11" i="16" a="1"/>
  <c r="G11" i="16" s="1"/>
  <c r="A9" i="16" a="1"/>
  <c r="F9" i="16" s="1"/>
  <c r="A7" i="16" a="1"/>
  <c r="G7" i="16" s="1"/>
  <c r="A5" i="16" a="1"/>
  <c r="F5" i="16" s="1"/>
  <c r="A3" i="16" a="1"/>
  <c r="G3" i="16" s="1"/>
  <c r="G2" i="16" s="1"/>
  <c r="A13" i="15" a="1"/>
  <c r="B13" i="15" s="1"/>
  <c r="A11" i="15" a="1"/>
  <c r="G11" i="15" s="1"/>
  <c r="A9" i="15" a="1"/>
  <c r="F9" i="15" s="1"/>
  <c r="A7" i="15" a="1"/>
  <c r="G7" i="15" s="1"/>
  <c r="A5" i="15" a="1"/>
  <c r="F5" i="15" s="1"/>
  <c r="A3" i="15" a="1"/>
  <c r="G3" i="15" s="1"/>
  <c r="G2" i="15" s="1"/>
  <c r="A7" i="18" l="1"/>
  <c r="A3" i="18"/>
  <c r="A11" i="18"/>
  <c r="E3" i="18"/>
  <c r="E2" i="18" s="1"/>
  <c r="E7" i="18"/>
  <c r="E11" i="18"/>
  <c r="C5" i="18"/>
  <c r="G5" i="18"/>
  <c r="C9" i="18"/>
  <c r="G9" i="18"/>
  <c r="C3" i="18"/>
  <c r="C2" i="18" s="1"/>
  <c r="G3" i="18"/>
  <c r="G2" i="18" s="1"/>
  <c r="A5" i="18"/>
  <c r="E5" i="18"/>
  <c r="C7" i="18"/>
  <c r="G7" i="18"/>
  <c r="A9" i="18"/>
  <c r="E9" i="18"/>
  <c r="C11" i="18"/>
  <c r="G11" i="18"/>
  <c r="A13" i="18"/>
  <c r="B5" i="25"/>
  <c r="D5" i="25"/>
  <c r="F5" i="25"/>
  <c r="B11" i="25"/>
  <c r="D11" i="25"/>
  <c r="F11" i="25"/>
  <c r="A3" i="25"/>
  <c r="C3" i="25"/>
  <c r="C2" i="25" s="1"/>
  <c r="E3" i="25"/>
  <c r="E2" i="25" s="1"/>
  <c r="G3" i="25"/>
  <c r="G2" i="25" s="1"/>
  <c r="A5" i="25"/>
  <c r="C5" i="25"/>
  <c r="E5" i="25"/>
  <c r="A7" i="25"/>
  <c r="C7" i="25"/>
  <c r="E7" i="25"/>
  <c r="G7" i="25"/>
  <c r="A9" i="25"/>
  <c r="C9" i="25"/>
  <c r="E9" i="25"/>
  <c r="G9" i="25"/>
  <c r="A11" i="25"/>
  <c r="C11" i="25"/>
  <c r="E11" i="25"/>
  <c r="A13" i="25"/>
  <c r="B3" i="25"/>
  <c r="B2" i="25" s="1"/>
  <c r="D3" i="25"/>
  <c r="D2" i="25" s="1"/>
  <c r="B7" i="25"/>
  <c r="D7" i="25"/>
  <c r="B9" i="25"/>
  <c r="D9" i="25"/>
  <c r="B5" i="24"/>
  <c r="D5" i="24"/>
  <c r="F5" i="24"/>
  <c r="B11" i="24"/>
  <c r="D11" i="24"/>
  <c r="F11" i="24"/>
  <c r="A3" i="24"/>
  <c r="C3" i="24"/>
  <c r="C2" i="24" s="1"/>
  <c r="E3" i="24"/>
  <c r="E2" i="24" s="1"/>
  <c r="G3" i="24"/>
  <c r="G2" i="24" s="1"/>
  <c r="A5" i="24"/>
  <c r="C5" i="24"/>
  <c r="E5" i="24"/>
  <c r="A7" i="24"/>
  <c r="C7" i="24"/>
  <c r="E7" i="24"/>
  <c r="G7" i="24"/>
  <c r="A9" i="24"/>
  <c r="C9" i="24"/>
  <c r="E9" i="24"/>
  <c r="G9" i="24"/>
  <c r="A11" i="24"/>
  <c r="C11" i="24"/>
  <c r="E11" i="24"/>
  <c r="A13" i="24"/>
  <c r="B3" i="24"/>
  <c r="B2" i="24" s="1"/>
  <c r="D3" i="24"/>
  <c r="D2" i="24" s="1"/>
  <c r="B7" i="24"/>
  <c r="D7" i="24"/>
  <c r="B9" i="24"/>
  <c r="D9" i="24"/>
  <c r="B5" i="23"/>
  <c r="D5" i="23"/>
  <c r="F5" i="23"/>
  <c r="B11" i="23"/>
  <c r="D11" i="23"/>
  <c r="F11" i="23"/>
  <c r="A3" i="23"/>
  <c r="C3" i="23"/>
  <c r="C2" i="23" s="1"/>
  <c r="E3" i="23"/>
  <c r="E2" i="23" s="1"/>
  <c r="G3" i="23"/>
  <c r="G2" i="23" s="1"/>
  <c r="A5" i="23"/>
  <c r="C5" i="23"/>
  <c r="E5" i="23"/>
  <c r="A7" i="23"/>
  <c r="C7" i="23"/>
  <c r="E7" i="23"/>
  <c r="G7" i="23"/>
  <c r="A9" i="23"/>
  <c r="C9" i="23"/>
  <c r="E9" i="23"/>
  <c r="G9" i="23"/>
  <c r="A11" i="23"/>
  <c r="C11" i="23"/>
  <c r="E11" i="23"/>
  <c r="A13" i="23"/>
  <c r="B3" i="23"/>
  <c r="B2" i="23" s="1"/>
  <c r="D3" i="23"/>
  <c r="D2" i="23" s="1"/>
  <c r="B7" i="23"/>
  <c r="D7" i="23"/>
  <c r="B9" i="23"/>
  <c r="D9" i="23"/>
  <c r="B3" i="22"/>
  <c r="B2" i="22" s="1"/>
  <c r="D3" i="22"/>
  <c r="D2" i="22" s="1"/>
  <c r="F3" i="22"/>
  <c r="F2" i="22" s="1"/>
  <c r="B7" i="22"/>
  <c r="D7" i="22"/>
  <c r="F7" i="22"/>
  <c r="B11" i="22"/>
  <c r="D11" i="22"/>
  <c r="F11" i="22"/>
  <c r="A3" i="22"/>
  <c r="C3" i="22"/>
  <c r="C2" i="22" s="1"/>
  <c r="E3" i="22"/>
  <c r="E2" i="22" s="1"/>
  <c r="A5" i="22"/>
  <c r="C5" i="22"/>
  <c r="E5" i="22"/>
  <c r="G5" i="22"/>
  <c r="A7" i="22"/>
  <c r="C7" i="22"/>
  <c r="E7" i="22"/>
  <c r="A9" i="22"/>
  <c r="C9" i="22"/>
  <c r="E9" i="22"/>
  <c r="G9" i="22"/>
  <c r="A11" i="22"/>
  <c r="C11" i="22"/>
  <c r="E11" i="22"/>
  <c r="A13" i="22"/>
  <c r="B5" i="22"/>
  <c r="D5" i="22"/>
  <c r="B9" i="22"/>
  <c r="D9" i="22"/>
  <c r="B5" i="21"/>
  <c r="D5" i="21"/>
  <c r="F5" i="21"/>
  <c r="B11" i="21"/>
  <c r="D11" i="21"/>
  <c r="F11" i="21"/>
  <c r="A3" i="21"/>
  <c r="C3" i="21"/>
  <c r="C2" i="21" s="1"/>
  <c r="E3" i="21"/>
  <c r="E2" i="21" s="1"/>
  <c r="G3" i="21"/>
  <c r="G2" i="21" s="1"/>
  <c r="A5" i="21"/>
  <c r="C5" i="21"/>
  <c r="E5" i="21"/>
  <c r="A7" i="21"/>
  <c r="C7" i="21"/>
  <c r="E7" i="21"/>
  <c r="G7" i="21"/>
  <c r="A9" i="21"/>
  <c r="C9" i="21"/>
  <c r="E9" i="21"/>
  <c r="G9" i="21"/>
  <c r="A11" i="21"/>
  <c r="C11" i="21"/>
  <c r="E11" i="21"/>
  <c r="A13" i="21"/>
  <c r="B3" i="21"/>
  <c r="B2" i="21" s="1"/>
  <c r="D3" i="21"/>
  <c r="D2" i="21" s="1"/>
  <c r="B7" i="21"/>
  <c r="D7" i="21"/>
  <c r="B9" i="21"/>
  <c r="D9" i="21"/>
  <c r="B3" i="20"/>
  <c r="B2" i="20" s="1"/>
  <c r="F3" i="20"/>
  <c r="F2" i="20" s="1"/>
  <c r="B7" i="20"/>
  <c r="D7" i="20"/>
  <c r="F7" i="20"/>
  <c r="B11" i="20"/>
  <c r="D11" i="20"/>
  <c r="F11" i="20"/>
  <c r="A3" i="20"/>
  <c r="C3" i="20"/>
  <c r="C2" i="20" s="1"/>
  <c r="E3" i="20"/>
  <c r="E2" i="20" s="1"/>
  <c r="G3" i="20"/>
  <c r="G2" i="20" s="1"/>
  <c r="A5" i="20"/>
  <c r="C5" i="20"/>
  <c r="E5" i="20"/>
  <c r="G5" i="20"/>
  <c r="A7" i="20"/>
  <c r="C7" i="20"/>
  <c r="E7" i="20"/>
  <c r="A9" i="20"/>
  <c r="C9" i="20"/>
  <c r="E9" i="20"/>
  <c r="G9" i="20"/>
  <c r="A11" i="20"/>
  <c r="C11" i="20"/>
  <c r="E11" i="20"/>
  <c r="A13" i="20"/>
  <c r="B5" i="20"/>
  <c r="D5" i="20"/>
  <c r="B9" i="20"/>
  <c r="D9" i="20"/>
  <c r="B3" i="19"/>
  <c r="B2" i="19" s="1"/>
  <c r="D3" i="19"/>
  <c r="D2" i="19" s="1"/>
  <c r="F3" i="19"/>
  <c r="F2" i="19" s="1"/>
  <c r="B7" i="19"/>
  <c r="D7" i="19"/>
  <c r="F7" i="19"/>
  <c r="B11" i="19"/>
  <c r="D11" i="19"/>
  <c r="F11" i="19"/>
  <c r="A3" i="19"/>
  <c r="C3" i="19"/>
  <c r="C2" i="19" s="1"/>
  <c r="E3" i="19"/>
  <c r="E2" i="19" s="1"/>
  <c r="A5" i="19"/>
  <c r="C5" i="19"/>
  <c r="E5" i="19"/>
  <c r="G5" i="19"/>
  <c r="A7" i="19"/>
  <c r="C7" i="19"/>
  <c r="E7" i="19"/>
  <c r="A9" i="19"/>
  <c r="C9" i="19"/>
  <c r="E9" i="19"/>
  <c r="G9" i="19"/>
  <c r="A11" i="19"/>
  <c r="C11" i="19"/>
  <c r="E11" i="19"/>
  <c r="A13" i="19"/>
  <c r="B5" i="19"/>
  <c r="D5" i="19"/>
  <c r="B9" i="19"/>
  <c r="D9" i="19"/>
  <c r="B3" i="18"/>
  <c r="B2" i="18" s="1"/>
  <c r="D3" i="18"/>
  <c r="D2" i="18" s="1"/>
  <c r="B5" i="18"/>
  <c r="D5" i="18"/>
  <c r="B7" i="18"/>
  <c r="D7" i="18"/>
  <c r="B9" i="18"/>
  <c r="D9" i="18"/>
  <c r="B11" i="18"/>
  <c r="D11" i="18"/>
  <c r="B3" i="17"/>
  <c r="B2" i="17" s="1"/>
  <c r="D3" i="17"/>
  <c r="D2" i="17" s="1"/>
  <c r="F3" i="17"/>
  <c r="F2" i="17" s="1"/>
  <c r="B7" i="17"/>
  <c r="D7" i="17"/>
  <c r="F7" i="17"/>
  <c r="B9" i="17"/>
  <c r="D9" i="17"/>
  <c r="F9" i="17"/>
  <c r="B13" i="17"/>
  <c r="A3" i="17"/>
  <c r="C3" i="17"/>
  <c r="C2" i="17" s="1"/>
  <c r="E3" i="17"/>
  <c r="E2" i="17" s="1"/>
  <c r="A5" i="17"/>
  <c r="C5" i="17"/>
  <c r="E5" i="17"/>
  <c r="G5" i="17"/>
  <c r="A7" i="17"/>
  <c r="C7" i="17"/>
  <c r="E7" i="17"/>
  <c r="A9" i="17"/>
  <c r="C9" i="17"/>
  <c r="E9" i="17"/>
  <c r="A11" i="17"/>
  <c r="C11" i="17"/>
  <c r="E11" i="17"/>
  <c r="G11" i="17"/>
  <c r="B5" i="17"/>
  <c r="D5" i="17"/>
  <c r="B11" i="17"/>
  <c r="D11" i="17"/>
  <c r="B3" i="16"/>
  <c r="B2" i="16" s="1"/>
  <c r="D3" i="16"/>
  <c r="D2" i="16" s="1"/>
  <c r="F3" i="16"/>
  <c r="F2" i="16" s="1"/>
  <c r="B7" i="16"/>
  <c r="D7" i="16"/>
  <c r="F7" i="16"/>
  <c r="B11" i="16"/>
  <c r="D11" i="16"/>
  <c r="F11" i="16"/>
  <c r="A3" i="16"/>
  <c r="C3" i="16"/>
  <c r="C2" i="16" s="1"/>
  <c r="E3" i="16"/>
  <c r="E2" i="16" s="1"/>
  <c r="A5" i="16"/>
  <c r="C5" i="16"/>
  <c r="E5" i="16"/>
  <c r="G5" i="16"/>
  <c r="A7" i="16"/>
  <c r="C7" i="16"/>
  <c r="E7" i="16"/>
  <c r="A9" i="16"/>
  <c r="C9" i="16"/>
  <c r="E9" i="16"/>
  <c r="G9" i="16"/>
  <c r="A11" i="16"/>
  <c r="C11" i="16"/>
  <c r="E11" i="16"/>
  <c r="A13" i="16"/>
  <c r="B5" i="16"/>
  <c r="D5" i="16"/>
  <c r="B9" i="16"/>
  <c r="D9" i="16"/>
  <c r="B3" i="15"/>
  <c r="B2" i="15" s="1"/>
  <c r="D3" i="15"/>
  <c r="D2" i="15" s="1"/>
  <c r="F3" i="15"/>
  <c r="F2" i="15" s="1"/>
  <c r="B7" i="15"/>
  <c r="D7" i="15"/>
  <c r="F7" i="15"/>
  <c r="B11" i="15"/>
  <c r="D11" i="15"/>
  <c r="F11" i="15"/>
  <c r="A3" i="15"/>
  <c r="C3" i="15"/>
  <c r="C2" i="15" s="1"/>
  <c r="E3" i="15"/>
  <c r="E2" i="15" s="1"/>
  <c r="A5" i="15"/>
  <c r="C5" i="15"/>
  <c r="E5" i="15"/>
  <c r="G5" i="15"/>
  <c r="A7" i="15"/>
  <c r="C7" i="15"/>
  <c r="E7" i="15"/>
  <c r="A9" i="15"/>
  <c r="C9" i="15"/>
  <c r="E9" i="15"/>
  <c r="G9" i="15"/>
  <c r="A11" i="15"/>
  <c r="C11" i="15"/>
  <c r="E11" i="15"/>
  <c r="A13" i="15"/>
  <c r="B5" i="15"/>
  <c r="D5" i="15"/>
  <c r="B9" i="15"/>
  <c r="D9" i="15"/>
  <c r="A2" i="14"/>
  <c r="A13" i="14" l="1" a="1"/>
  <c r="B13" i="14" s="1"/>
  <c r="A11" i="14" a="1"/>
  <c r="B11" i="14" s="1"/>
  <c r="A9" i="14" a="1"/>
  <c r="A9" i="14" s="1"/>
  <c r="A7" i="14" a="1"/>
  <c r="A7" i="14" s="1"/>
  <c r="A5" i="14" a="1"/>
  <c r="A5" i="14" s="1"/>
  <c r="A3" i="14" a="1"/>
  <c r="A3" i="14" s="1"/>
  <c r="D5" i="14" l="1"/>
  <c r="F5" i="14"/>
  <c r="B5" i="14"/>
  <c r="F9" i="14"/>
  <c r="D9" i="14"/>
  <c r="B9" i="14"/>
  <c r="G5" i="14"/>
  <c r="E5" i="14"/>
  <c r="C5" i="14"/>
  <c r="F7" i="14"/>
  <c r="B7" i="14"/>
  <c r="G9" i="14"/>
  <c r="E9" i="14"/>
  <c r="C9" i="14"/>
  <c r="D7" i="14"/>
  <c r="A13" i="14"/>
  <c r="G11" i="14"/>
  <c r="E11" i="14"/>
  <c r="C11" i="14"/>
  <c r="A11" i="14"/>
  <c r="F11" i="14"/>
  <c r="D11" i="14"/>
  <c r="G7" i="14"/>
  <c r="E7" i="14"/>
  <c r="C7" i="14"/>
  <c r="F3" i="14"/>
  <c r="F2" i="14" s="1"/>
  <c r="D3" i="14"/>
  <c r="D2" i="14" s="1"/>
  <c r="B3" i="14"/>
  <c r="B2" i="14" s="1"/>
  <c r="G3" i="14"/>
  <c r="G2" i="14" s="1"/>
  <c r="E3" i="14"/>
  <c r="E2" i="14" s="1"/>
  <c r="C3" i="14"/>
  <c r="C2" i="14" s="1"/>
</calcChain>
</file>

<file path=xl/sharedStrings.xml><?xml version="1.0" encoding="utf-8"?>
<sst xmlns="http://schemas.openxmlformats.org/spreadsheetml/2006/main" count="216" uniqueCount="79">
  <si>
    <t>SUNDAY</t>
  </si>
  <si>
    <t>Year</t>
  </si>
  <si>
    <t>Week Start</t>
  </si>
  <si>
    <t>Calendar Settings</t>
  </si>
  <si>
    <t>Run Payroll Register</t>
  </si>
  <si>
    <t>Merit Increases and New Quarter Start</t>
  </si>
  <si>
    <t>Verify leave submitted in ESS</t>
  </si>
  <si>
    <t>Leave Team 
Pre-Payroll Validaton</t>
  </si>
  <si>
    <t>Review CU Weekly FAMLI Benefit Tile and Query</t>
  </si>
  <si>
    <t>Payroll Processing Deadline</t>
  </si>
  <si>
    <t>Leave Team 
Payroll Validation</t>
  </si>
  <si>
    <t>Pay Day</t>
  </si>
  <si>
    <t>Deadline to Submit January 2025 Supplemental Leave</t>
  </si>
  <si>
    <t>Deadline to Submit February 2025 Supplemental Leave</t>
  </si>
  <si>
    <t xml:space="preserve"> New Quarter Start</t>
  </si>
  <si>
    <t>Deadline to Submit March 2025 Supplemental Leave</t>
  </si>
  <si>
    <t>Deadline to Submit April 2025 Supplemental Leave</t>
  </si>
  <si>
    <t>Deadline to Submit June 2025 Supplemental Leave</t>
  </si>
  <si>
    <t>Deadline to Submit May 2025 Supplemental Leave</t>
  </si>
  <si>
    <t>Deadline to Submit July 2025 Supplemental Leave</t>
  </si>
  <si>
    <t>Deadline to Submit August 2025 Supplemental Leave</t>
  </si>
  <si>
    <t>Deadline to Submit Septebmer 2025 Supplemental Leave</t>
  </si>
  <si>
    <t>Deadline to Submit October 2025 Supplemental Leave</t>
  </si>
  <si>
    <t>Deadline to Submit November 2025 Supplemental Leave</t>
  </si>
  <si>
    <t>Key</t>
  </si>
  <si>
    <t>FAMLI Calendar - University of Colorado System</t>
  </si>
  <si>
    <t>Deadline to Submit December 2024 Supplemental Leave</t>
  </si>
  <si>
    <r>
      <rPr>
        <b/>
        <sz val="11"/>
        <color rgb="FF2049B1"/>
        <rFont val="Arial"/>
        <family val="2"/>
      </rPr>
      <t>Deadline to Submit December 2024 leave in ESS</t>
    </r>
    <r>
      <rPr>
        <b/>
        <sz val="6"/>
        <color rgb="FF2049B1"/>
        <rFont val="Arial"/>
        <family val="2"/>
      </rPr>
      <t xml:space="preserve">
</t>
    </r>
  </si>
  <si>
    <t>Check FAMLI Tile/Query for Benefit Change (Jan. 1)</t>
  </si>
  <si>
    <t>HR Partners and employees review FAMLI Query and/or Tile for benefit amounts and supplemental leave rates (Jan. 7)</t>
  </si>
  <si>
    <r>
      <rPr>
        <b/>
        <sz val="11"/>
        <color rgb="FF2049B1"/>
        <rFont val="Arial"/>
        <family val="2"/>
      </rPr>
      <t>Deadline to Submit January 2025 leave in ESS</t>
    </r>
    <r>
      <rPr>
        <b/>
        <sz val="6"/>
        <color rgb="FF2049B1"/>
        <rFont val="Arial"/>
        <family val="2"/>
      </rPr>
      <t xml:space="preserve">
</t>
    </r>
  </si>
  <si>
    <t>HR Partners and employees review FAMLI Query and/or Tile for benefit amounts and supplemental leave rates (Feb. 6)</t>
  </si>
  <si>
    <t>HR Partners review and validate leave submitted in leave self-service portal (ESS) to ensure accuracy before payroll processing (Feb. 10)</t>
  </si>
  <si>
    <r>
      <rPr>
        <b/>
        <sz val="11"/>
        <color rgb="FF2049B1"/>
        <rFont val="Arial"/>
        <family val="2"/>
      </rPr>
      <t>Deadline to Submit February 2025 leave in ESS</t>
    </r>
    <r>
      <rPr>
        <b/>
        <sz val="6"/>
        <color rgb="FF2049B1"/>
        <rFont val="Arial"/>
        <family val="2"/>
      </rPr>
      <t xml:space="preserve">
</t>
    </r>
  </si>
  <si>
    <t>HR Partners and employees review FAMLI Query and/or Tile for benefit amounts and supplemental leave rates (Mar. 6)</t>
  </si>
  <si>
    <r>
      <rPr>
        <b/>
        <sz val="11"/>
        <color rgb="FF2049B1"/>
        <rFont val="Arial"/>
        <family val="2"/>
      </rPr>
      <t>Deadline to Submit March 2025 leave in ESS</t>
    </r>
    <r>
      <rPr>
        <b/>
        <sz val="6"/>
        <color rgb="FF2049B1"/>
        <rFont val="Arial"/>
        <family val="2"/>
      </rPr>
      <t xml:space="preserve">
</t>
    </r>
  </si>
  <si>
    <t>Check FAMLI Tile/Query for Benefit Change (Apr. 1)</t>
  </si>
  <si>
    <t>HR Partners and employees review FAMLI Query and/or Tile for benefit amounts and supplemental leave rates (Apr. 8)</t>
  </si>
  <si>
    <r>
      <rPr>
        <b/>
        <sz val="11"/>
        <color rgb="FF2049B1"/>
        <rFont val="Arial"/>
        <family val="2"/>
      </rPr>
      <t>Deadline to Submit April 2025 leave in ESS</t>
    </r>
    <r>
      <rPr>
        <b/>
        <sz val="6"/>
        <color rgb="FF2049B1"/>
        <rFont val="Arial"/>
        <family val="2"/>
      </rPr>
      <t xml:space="preserve">
</t>
    </r>
  </si>
  <si>
    <t>HR Partners and employees review FAMLI Query and/or Tile for benefit amounts and supplemental leave rates (May 6)</t>
  </si>
  <si>
    <r>
      <rPr>
        <b/>
        <sz val="11"/>
        <color rgb="FF2049B1"/>
        <rFont val="Arial"/>
        <family val="2"/>
      </rPr>
      <t>Deadline to Submit May 2025 leave in ESS</t>
    </r>
    <r>
      <rPr>
        <b/>
        <sz val="6"/>
        <color rgb="FF2049B1"/>
        <rFont val="Arial"/>
        <family val="2"/>
      </rPr>
      <t xml:space="preserve">
</t>
    </r>
  </si>
  <si>
    <t>HR Partners and employees review FAMLI Query and/or Tile for benefit amounts and supplemental leave rates (Jun. 6)</t>
  </si>
  <si>
    <t>HR Partners review and validate leave submitted in leave self-service portal (ESS) to ensure accuracy before payroll processing (Jun. 10)</t>
  </si>
  <si>
    <r>
      <rPr>
        <b/>
        <sz val="11"/>
        <color rgb="FF2049B1"/>
        <rFont val="Arial"/>
        <family val="2"/>
      </rPr>
      <t>Deadline to Submit June 2025 leave in ESS</t>
    </r>
    <r>
      <rPr>
        <b/>
        <sz val="6"/>
        <color rgb="FF2049B1"/>
        <rFont val="Arial"/>
        <family val="2"/>
      </rPr>
      <t xml:space="preserve">
</t>
    </r>
  </si>
  <si>
    <t>Check FAMLI Tile/Query for Benefit Change (Jul. 1)</t>
  </si>
  <si>
    <t>HR Partners and employees review FAMLI Query and/or Tile for benefit amounts and supplemental leave rates (Jul. 8)</t>
  </si>
  <si>
    <r>
      <rPr>
        <b/>
        <sz val="11"/>
        <color rgb="FF2049B1"/>
        <rFont val="Arial"/>
        <family val="2"/>
      </rPr>
      <t>Deadline to Submit July 2025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</si>
  <si>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(Aug. 5 and 13)</t>
  </si>
  <si>
    <t>HR Partners and employees review FAMLI Query and/or Tile for benefit amounts and supplemental leave rates (Aug. 6)</t>
  </si>
  <si>
    <t>HR Partners review and validate leave submitted in leave self-service portal (ESS) to ensure accuracy before payroll processing (Aug. 11)</t>
  </si>
  <si>
    <r>
      <rPr>
        <b/>
        <sz val="11"/>
        <color rgb="FF2049B1"/>
        <rFont val="Arial"/>
        <family val="2"/>
      </rPr>
      <t>Deadline to Submit August 2025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</si>
  <si>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(Sep. 5 and 12)</t>
  </si>
  <si>
    <t>HR Partners review and validate leave submitted in leave self-service portal (ESS) to ensure accuracy before payroll processing (Sep. 10)</t>
  </si>
  <si>
    <r>
      <rPr>
        <b/>
        <sz val="11"/>
        <color rgb="FF2049B1"/>
        <rFont val="Arial"/>
        <family val="2"/>
      </rPr>
      <t>Deadline to Submit September 2025 leave in ESS</t>
    </r>
    <r>
      <rPr>
        <b/>
        <sz val="6"/>
        <color rgb="FF2049B1"/>
        <rFont val="Arial"/>
        <family val="2"/>
      </rPr>
      <t xml:space="preserve">
</t>
    </r>
  </si>
  <si>
    <t>Check FAMLI Tile/Query for Benefit Change (Oct. 1)</t>
  </si>
  <si>
    <t>HR Partners and employees review FAMLI Query and/or Tile for benefit amounts and supplemental leave rates (Oct. 7)</t>
  </si>
  <si>
    <t>HR Partners review and validate leave submitted in leave self-service portal (ESS) to ensure accuracy before payroll processing (Oct. 10)</t>
  </si>
  <si>
    <r>
      <rPr>
        <b/>
        <sz val="11"/>
        <color rgb="FF2049B1"/>
        <rFont val="Arial"/>
        <family val="2"/>
      </rPr>
      <t>Deadline to Submit October 2025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</si>
  <si>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(Nov. 5 and 11)</t>
  </si>
  <si>
    <t>HR Partners and employees review FAMLI Query and/or Tile for benefit amounts and supplemental leave rates (Nov. 6)</t>
  </si>
  <si>
    <t>HR Partners review and validate leave submitted in leave self-service portal (ESS) to ensure accuracy before payroll processing (Nov. 10)</t>
  </si>
  <si>
    <r>
      <rPr>
        <b/>
        <sz val="11"/>
        <color rgb="FF2049B1"/>
        <rFont val="Arial"/>
        <family val="2"/>
      </rPr>
      <t>Deadline to Submit November 2025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</si>
  <si>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(Dec. 5 and 12)</t>
  </si>
  <si>
    <t>HR Partners and employees review FAMLI Query and/or Tile for benefit amounts and supplemental leave rates (Dec. 8)</t>
  </si>
  <si>
    <t>HR Partners review and validate leave submitted in leave self-service portal (ESS) to ensure accuracy before payroll processing (Dec. 10)</t>
  </si>
  <si>
    <t>HR Partners review and validate leave submitted in leave self-service portal (ESS) to ensure accuracy before payroll processing   (Jul. 10)</t>
  </si>
  <si>
    <t>Employee submission deadline for leave taken in previous month  (Jun. 5 and 11)</t>
  </si>
  <si>
    <t>HR Partners review and validate leave submitted in leave self-service portal (ESS) to ensure accuracy before payroll processing   (May 12)</t>
  </si>
  <si>
    <t>HR Partners review and validate leave submitted in leave self-service portal (ESS) to ensure accuracy before payroll processing  (Apr. 10)</t>
  </si>
  <si>
    <t>Employee submission deadline for leave taken in previous month  (Mar. 5 and 13)</t>
  </si>
  <si>
    <t>HR Partners review and validate leave submitted in leave self-service portal (ESS) to ensure accuracy before payroll processing  (Mar. 10)</t>
  </si>
  <si>
    <t>Employee submission deadline for leave taken in previous month  (Feb. 5 and 11)</t>
  </si>
  <si>
    <t>Employee submission deadline for leave taken in previous month  (Jan. 6 and 14)</t>
  </si>
  <si>
    <t>HR Partners review and validate leave submitted in leave self-service portal (ESS) to ensure accuracy before payroll processing  (Jan. 10)</t>
  </si>
  <si>
    <t>Employee submission deadline for leave taken in previous month (Apr. 7 and 14)</t>
  </si>
  <si>
    <t>Employee submission deadline for leave taken in previous month (May 5 and 13)</t>
  </si>
  <si>
    <t>Employee submission deadline for leave taken in previous month (Jul. 7 and 15)</t>
  </si>
  <si>
    <t>HR Partners and employees review FAMLI Query and/or Tile for benefit amounts and supplemental leave rates (Sep. 8)</t>
  </si>
  <si>
    <t>Employee submission deadline for leave taken in previous month (Oct. 6 and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</si>
</sst>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39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theme="9"/>
      <name val="Lucida Sans"/>
      <family val="2"/>
      <scheme val="minor"/>
    </font>
    <font>
      <b/>
      <sz val="11"/>
      <name val="Lucida Sans"/>
      <family val="2"/>
      <scheme val="minor"/>
    </font>
    <font>
      <sz val="35"/>
      <name val="Rockwell"/>
      <family val="1"/>
      <scheme val="major"/>
    </font>
    <font>
      <b/>
      <sz val="11"/>
      <color theme="9"/>
      <name val="Arial"/>
      <family val="2"/>
    </font>
    <font>
      <sz val="35"/>
      <color theme="1"/>
      <name val="Arial"/>
      <family val="2"/>
    </font>
    <font>
      <b/>
      <sz val="11"/>
      <color rgb="FF7030A0"/>
      <name val="Arial"/>
      <family val="2"/>
    </font>
    <font>
      <sz val="18"/>
      <color theme="1"/>
      <name val="Rockwell"/>
      <family val="1"/>
      <scheme val="major"/>
    </font>
    <font>
      <sz val="32"/>
      <color theme="1"/>
      <name val="Rockwell"/>
      <family val="1"/>
      <scheme val="major"/>
    </font>
    <font>
      <sz val="32"/>
      <name val="Rockwell"/>
      <family val="1"/>
      <scheme val="major"/>
    </font>
    <font>
      <b/>
      <sz val="8"/>
      <color rgb="FF2049B1"/>
      <name val="Arial"/>
      <family val="2"/>
    </font>
    <font>
      <b/>
      <sz val="11"/>
      <color rgb="FF2049B1"/>
      <name val="Arial"/>
      <family val="2"/>
    </font>
    <font>
      <b/>
      <sz val="6"/>
      <color rgb="FF2049B1"/>
      <name val="Arial"/>
      <family val="2"/>
    </font>
    <font>
      <b/>
      <sz val="11"/>
      <color theme="1" tint="0.249977111117893"/>
      <name val="Arial"/>
      <family val="2"/>
    </font>
    <font>
      <b/>
      <sz val="11"/>
      <color rgb="FF9F0411"/>
      <name val="Arial"/>
      <family val="2"/>
    </font>
    <font>
      <b/>
      <sz val="11"/>
      <color rgb="FF006618"/>
      <name val="Arial"/>
      <family val="2"/>
    </font>
    <font>
      <b/>
      <sz val="11"/>
      <color theme="1" tint="0.249977111117893"/>
      <name val="Lucida Sans"/>
      <family val="2"/>
      <charset val="238"/>
      <scheme val="minor"/>
    </font>
    <font>
      <b/>
      <sz val="11"/>
      <color theme="1" tint="0.249977111117893"/>
      <name val="Lucida Sans"/>
      <family val="2"/>
      <scheme val="minor"/>
    </font>
    <font>
      <b/>
      <i/>
      <sz val="11"/>
      <color theme="1" tint="0.249977111117893"/>
      <name val="Arial"/>
      <family val="2"/>
    </font>
    <font>
      <b/>
      <sz val="11"/>
      <color rgb="FF9F0411"/>
      <name val="Lucida Sans"/>
      <family val="2"/>
      <scheme val="minor"/>
    </font>
    <font>
      <b/>
      <sz val="11"/>
      <color theme="1" tint="0.14999847407452621"/>
      <name val="Lucida Sans"/>
      <family val="2"/>
      <charset val="238"/>
      <scheme val="minor"/>
    </font>
    <font>
      <b/>
      <sz val="11"/>
      <color theme="1" tint="0.14999847407452621"/>
      <name val="Lucida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3" fillId="2" borderId="0">
      <alignment vertical="center"/>
    </xf>
    <xf numFmtId="0" fontId="14" fillId="0" borderId="4">
      <alignment horizontal="left" vertical="center" indent="1"/>
    </xf>
    <xf numFmtId="164" fontId="9" fillId="7" borderId="0">
      <alignment horizontal="left" wrapText="1" indent="1"/>
    </xf>
    <xf numFmtId="164" fontId="12" fillId="0" borderId="0">
      <alignment horizontal="left" indent="1"/>
    </xf>
    <xf numFmtId="0" fontId="11" fillId="0" borderId="0" applyAlignment="0">
      <alignment horizontal="left"/>
    </xf>
  </cellStyleXfs>
  <cellXfs count="69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4" fillId="0" borderId="4" xfId="15">
      <alignment horizontal="left" vertical="center" indent="1"/>
    </xf>
    <xf numFmtId="0" fontId="15" fillId="0" borderId="0" xfId="13" applyFont="1" applyAlignment="1">
      <alignment horizontal="right"/>
    </xf>
    <xf numFmtId="164" fontId="9" fillId="7" borderId="0" xfId="16">
      <alignment horizontal="left" wrapText="1" indent="1"/>
    </xf>
    <xf numFmtId="164" fontId="12" fillId="7" borderId="0" xfId="16" applyFont="1">
      <alignment horizontal="left" wrapText="1" indent="1"/>
    </xf>
    <xf numFmtId="164" fontId="12" fillId="0" borderId="0" xfId="17">
      <alignment horizontal="left" indent="1"/>
    </xf>
    <xf numFmtId="0" fontId="11" fillId="0" borderId="0" xfId="18" applyAlignment="1">
      <alignment horizontal="left"/>
    </xf>
    <xf numFmtId="0" fontId="15" fillId="0" borderId="0" xfId="13" applyFont="1" applyAlignment="1">
      <alignment horizontal="right" vertical="top"/>
    </xf>
    <xf numFmtId="0" fontId="11" fillId="0" borderId="0" xfId="18" applyAlignment="1">
      <alignment horizontal="left" vertical="top"/>
    </xf>
    <xf numFmtId="164" fontId="18" fillId="7" borderId="0" xfId="16" applyFont="1" applyAlignment="1">
      <alignment horizontal="center" vertical="top" wrapText="1"/>
    </xf>
    <xf numFmtId="164" fontId="9" fillId="7" borderId="0" xfId="16" applyAlignment="1">
      <alignment horizontal="center" vertical="top" wrapText="1"/>
    </xf>
    <xf numFmtId="164" fontId="18" fillId="0" borderId="0" xfId="17" applyFont="1" applyAlignment="1">
      <alignment horizontal="center" vertical="top" wrapText="1"/>
    </xf>
    <xf numFmtId="164" fontId="9" fillId="0" borderId="0" xfId="17" applyFont="1" applyAlignment="1">
      <alignment horizontal="center" vertical="top" wrapText="1"/>
    </xf>
    <xf numFmtId="164" fontId="19" fillId="0" borderId="0" xfId="17" applyFont="1" applyAlignment="1">
      <alignment horizontal="center" vertical="top" wrapText="1"/>
    </xf>
    <xf numFmtId="164" fontId="19" fillId="7" borderId="0" xfId="17" applyFont="1" applyFill="1" applyAlignment="1">
      <alignment horizontal="center" vertical="top" wrapText="1"/>
    </xf>
    <xf numFmtId="164" fontId="19" fillId="8" borderId="0" xfId="17" applyFont="1" applyFill="1" applyAlignment="1">
      <alignment horizontal="center" vertical="top" wrapText="1"/>
    </xf>
    <xf numFmtId="164" fontId="18" fillId="7" borderId="0" xfId="17" applyFont="1" applyFill="1" applyAlignment="1">
      <alignment horizontal="center" vertical="top" wrapText="1"/>
    </xf>
    <xf numFmtId="164" fontId="23" fillId="0" borderId="0" xfId="17" applyFont="1" applyAlignment="1">
      <alignment horizontal="center" vertical="top" wrapText="1"/>
    </xf>
    <xf numFmtId="164" fontId="23" fillId="7" borderId="0" xfId="16" applyFont="1" applyAlignment="1">
      <alignment horizontal="center" vertical="top" wrapText="1"/>
    </xf>
    <xf numFmtId="164" fontId="23" fillId="0" borderId="0" xfId="17" applyFont="1" applyAlignment="1">
      <alignment horizontal="center" vertical="top"/>
    </xf>
    <xf numFmtId="164" fontId="23" fillId="7" borderId="0" xfId="17" applyFont="1" applyFill="1" applyAlignment="1">
      <alignment horizontal="center" vertical="top"/>
    </xf>
    <xf numFmtId="164" fontId="23" fillId="7" borderId="0" xfId="17" applyFont="1" applyFill="1" applyAlignment="1">
      <alignment horizontal="center" vertical="top" wrapText="1"/>
    </xf>
    <xf numFmtId="164" fontId="23" fillId="8" borderId="0" xfId="16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4" fillId="9" borderId="0" xfId="14" applyFont="1" applyFill="1">
      <alignment vertical="center"/>
    </xf>
    <xf numFmtId="0" fontId="5" fillId="9" borderId="0" xfId="5" applyFill="1" applyBorder="1" applyAlignment="1">
      <alignment horizontal="left" vertical="center"/>
    </xf>
    <xf numFmtId="0" fontId="22" fillId="9" borderId="0" xfId="14" applyFont="1" applyFill="1">
      <alignment vertical="center"/>
    </xf>
    <xf numFmtId="0" fontId="7" fillId="9" borderId="0" xfId="2" applyFill="1" applyBorder="1" applyAlignment="1">
      <alignment vertical="center"/>
    </xf>
    <xf numFmtId="0" fontId="5" fillId="9" borderId="0" xfId="5" applyFill="1" applyAlignment="1">
      <alignment horizontal="left" vertical="center"/>
    </xf>
    <xf numFmtId="0" fontId="13" fillId="9" borderId="0" xfId="14" applyFill="1">
      <alignment vertical="center"/>
    </xf>
    <xf numFmtId="0" fontId="0" fillId="9" borderId="0" xfId="0" applyFill="1">
      <alignment vertical="top"/>
    </xf>
    <xf numFmtId="0" fontId="5" fillId="9" borderId="0" xfId="5" applyFill="1" applyBorder="1" applyAlignment="1">
      <alignment horizontal="right" vertical="center"/>
    </xf>
    <xf numFmtId="0" fontId="16" fillId="9" borderId="0" xfId="5" applyFont="1" applyFill="1" applyBorder="1" applyAlignment="1">
      <alignment horizontal="left" vertical="center"/>
    </xf>
    <xf numFmtId="0" fontId="20" fillId="9" borderId="0" xfId="14" applyFont="1" applyFill="1">
      <alignment vertical="center"/>
    </xf>
    <xf numFmtId="0" fontId="17" fillId="9" borderId="0" xfId="2" applyFont="1" applyFill="1" applyBorder="1" applyAlignment="1">
      <alignment vertical="center"/>
    </xf>
    <xf numFmtId="0" fontId="16" fillId="9" borderId="0" xfId="5" applyFont="1" applyFill="1" applyBorder="1" applyAlignment="1">
      <alignment horizontal="right" vertical="center"/>
    </xf>
    <xf numFmtId="0" fontId="25" fillId="9" borderId="0" xfId="14" applyFont="1" applyFill="1">
      <alignment vertical="center"/>
    </xf>
    <xf numFmtId="0" fontId="26" fillId="9" borderId="0" xfId="14" applyFont="1" applyFill="1">
      <alignment vertical="center"/>
    </xf>
    <xf numFmtId="164" fontId="27" fillId="7" borderId="0" xfId="16" applyFont="1" applyAlignment="1">
      <alignment horizontal="center" vertical="top" wrapText="1"/>
    </xf>
    <xf numFmtId="164" fontId="30" fillId="7" borderId="0" xfId="16" applyFont="1" applyAlignment="1">
      <alignment horizontal="center" vertical="top" wrapText="1"/>
    </xf>
    <xf numFmtId="164" fontId="31" fillId="0" borderId="0" xfId="17" applyFont="1" applyAlignment="1">
      <alignment horizontal="center" vertical="top" wrapText="1"/>
    </xf>
    <xf numFmtId="164" fontId="32" fillId="7" borderId="0" xfId="16" applyFont="1" applyAlignment="1">
      <alignment horizontal="center" vertical="top" wrapText="1"/>
    </xf>
    <xf numFmtId="164" fontId="28" fillId="0" borderId="0" xfId="17" applyFont="1" applyAlignment="1">
      <alignment horizontal="center" vertical="top" wrapText="1"/>
    </xf>
    <xf numFmtId="164" fontId="33" fillId="0" borderId="0" xfId="17" applyFont="1">
      <alignment horizontal="left" indent="1"/>
    </xf>
    <xf numFmtId="164" fontId="33" fillId="7" borderId="0" xfId="16" applyFont="1">
      <alignment horizontal="left" wrapText="1" indent="1"/>
    </xf>
    <xf numFmtId="164" fontId="34" fillId="7" borderId="0" xfId="16" applyFont="1">
      <alignment horizontal="left" wrapText="1" indent="1"/>
    </xf>
    <xf numFmtId="0" fontId="21" fillId="8" borderId="0" xfId="0" applyFont="1" applyFill="1" applyAlignment="1">
      <alignment vertical="top" wrapText="1"/>
    </xf>
    <xf numFmtId="0" fontId="31" fillId="8" borderId="5" xfId="0" applyFont="1" applyFill="1" applyBorder="1" applyAlignment="1">
      <alignment vertical="top" wrapText="1"/>
    </xf>
    <xf numFmtId="0" fontId="28" fillId="8" borderId="5" xfId="0" applyFont="1" applyFill="1" applyBorder="1" applyAlignment="1">
      <alignment vertical="top" wrapText="1"/>
    </xf>
    <xf numFmtId="0" fontId="30" fillId="8" borderId="5" xfId="0" applyFont="1" applyFill="1" applyBorder="1" applyAlignment="1">
      <alignment vertical="top" wrapText="1"/>
    </xf>
    <xf numFmtId="164" fontId="32" fillId="8" borderId="0" xfId="16" applyFont="1" applyFill="1" applyAlignment="1">
      <alignment horizontal="center" vertical="top" wrapText="1"/>
    </xf>
    <xf numFmtId="164" fontId="36" fillId="0" borderId="0" xfId="17" applyFont="1" applyAlignment="1">
      <alignment horizontal="center" vertical="top" wrapText="1"/>
    </xf>
    <xf numFmtId="164" fontId="37" fillId="0" borderId="0" xfId="17" applyFont="1">
      <alignment horizontal="left" indent="1"/>
    </xf>
    <xf numFmtId="164" fontId="38" fillId="7" borderId="0" xfId="16" applyFont="1">
      <alignment horizontal="left" wrapText="1" indent="1"/>
    </xf>
    <xf numFmtId="0" fontId="32" fillId="8" borderId="5" xfId="0" applyFont="1" applyFill="1" applyBorder="1" applyAlignment="1">
      <alignment vertical="top" wrapText="1"/>
    </xf>
    <xf numFmtId="0" fontId="0" fillId="0" borderId="6" xfId="0" applyBorder="1">
      <alignment vertical="top"/>
    </xf>
    <xf numFmtId="164" fontId="35" fillId="8" borderId="7" xfId="0" applyNumberFormat="1" applyFont="1" applyFill="1" applyBorder="1" applyAlignment="1">
      <alignment horizontal="left" indent="1"/>
    </xf>
    <xf numFmtId="0" fontId="21" fillId="8" borderId="8" xfId="0" applyFont="1" applyFill="1" applyBorder="1" applyAlignment="1">
      <alignment vertical="top" wrapText="1"/>
    </xf>
    <xf numFmtId="0" fontId="21" fillId="8" borderId="9" xfId="0" applyFont="1" applyFill="1" applyBorder="1" applyAlignment="1">
      <alignment vertical="top" wrapText="1"/>
    </xf>
    <xf numFmtId="0" fontId="9" fillId="8" borderId="10" xfId="11" applyFill="1" applyBorder="1" applyAlignment="1">
      <alignment vertical="top" wrapText="1"/>
    </xf>
    <xf numFmtId="0" fontId="32" fillId="8" borderId="6" xfId="0" applyFont="1" applyFill="1" applyBorder="1" applyAlignment="1">
      <alignment vertical="top" wrapText="1"/>
    </xf>
    <xf numFmtId="164" fontId="27" fillId="8" borderId="0" xfId="16" applyFont="1" applyFill="1" applyAlignment="1">
      <alignment horizontal="center" vertical="top" wrapText="1"/>
    </xf>
    <xf numFmtId="164" fontId="30" fillId="8" borderId="0" xfId="16" applyFont="1" applyFill="1" applyAlignment="1">
      <alignment horizontal="center" vertical="top" wrapText="1"/>
    </xf>
    <xf numFmtId="164" fontId="28" fillId="7" borderId="0" xfId="17" applyFont="1" applyFill="1" applyAlignment="1">
      <alignment horizontal="center" vertical="top" wrapText="1"/>
    </xf>
    <xf numFmtId="0" fontId="14" fillId="0" borderId="4" xfId="15" applyAlignment="1">
      <alignment horizontal="center" vertical="center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006618"/>
      <color rgb="FF2049B1"/>
      <color rgb="FF9F04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J16"/>
  <sheetViews>
    <sheetView showGridLines="0" topLeftCell="A3" zoomScaleNormal="100" workbookViewId="0">
      <selection activeCell="G14" sqref="G14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2.77734375" customWidth="1"/>
    <col min="10" max="10" width="13.77734375" customWidth="1"/>
  </cols>
  <sheetData>
    <row r="1" spans="1:10" s="1" customFormat="1" ht="60" customHeight="1">
      <c r="A1" s="28" t="s">
        <v>25</v>
      </c>
      <c r="B1" s="29"/>
      <c r="C1" s="29"/>
      <c r="D1" s="30"/>
      <c r="E1" s="31"/>
      <c r="F1" s="33" t="str">
        <f>"January "&amp;CalendarYear</f>
        <v>January 2025</v>
      </c>
      <c r="G1" s="32"/>
    </row>
    <row r="2" spans="1:10" s="2" customFormat="1" ht="21.75" customHeight="1">
      <c r="A2" s="5" t="str">
        <f>WeekStart</f>
        <v>SUNDAY</v>
      </c>
      <c r="B2" s="5" t="str">
        <f t="shared" ref="B2:G2" si="0">UPPER(TEXT(B3,"dddd"))</f>
        <v>MONDAY</v>
      </c>
      <c r="C2" s="5" t="str">
        <f>UPPER(TEXT(C3,"dddd"))</f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  <c r="I2" s="68" t="s">
        <v>3</v>
      </c>
      <c r="J2" s="68"/>
    </row>
    <row r="3" spans="1:10" s="3" customFormat="1" ht="19.5" customHeight="1">
      <c r="A3" s="9">
        <f t="array" ref="A3:G3">DaysAndWeeks+DATE(CalendarYear,1,1)-WEEKDAY(DATE(CalendarYear,1,1),(WeekStart="Monday")+1)+1</f>
        <v>45655</v>
      </c>
      <c r="B3" s="9">
        <v>45656</v>
      </c>
      <c r="C3" s="9">
        <v>45657</v>
      </c>
      <c r="D3" s="47">
        <v>45658</v>
      </c>
      <c r="E3" s="47">
        <v>45659</v>
      </c>
      <c r="F3" s="47">
        <v>45660</v>
      </c>
      <c r="G3" s="47">
        <v>45661</v>
      </c>
      <c r="I3" s="6" t="s">
        <v>1</v>
      </c>
      <c r="J3" s="10">
        <v>2025</v>
      </c>
    </row>
    <row r="4" spans="1:10" ht="57.95" customHeight="1">
      <c r="A4" s="9"/>
      <c r="B4" s="9"/>
      <c r="C4" s="9"/>
      <c r="D4" s="44" t="s">
        <v>5</v>
      </c>
      <c r="E4" s="17"/>
      <c r="F4" s="17"/>
      <c r="G4" s="9"/>
      <c r="I4" s="11" t="s">
        <v>2</v>
      </c>
      <c r="J4" s="12" t="s">
        <v>0</v>
      </c>
    </row>
    <row r="5" spans="1:10" s="3" customFormat="1" ht="19.5" customHeight="1">
      <c r="A5" s="48">
        <f t="array" ref="A5:G5">DaysAndWeeks+DATE(CalendarYear,1,1)-WEEKDAY(DATE(CalendarYear,1,1),(WeekStart="Monday")+1)+8</f>
        <v>45662</v>
      </c>
      <c r="B5" s="48">
        <v>45663</v>
      </c>
      <c r="C5" s="48">
        <v>45664</v>
      </c>
      <c r="D5" s="48">
        <v>45665</v>
      </c>
      <c r="E5" s="48">
        <v>45666</v>
      </c>
      <c r="F5" s="48">
        <v>45667</v>
      </c>
      <c r="G5" s="48">
        <v>45668</v>
      </c>
    </row>
    <row r="6" spans="1:10" ht="57.95" customHeight="1">
      <c r="A6" s="8"/>
      <c r="B6" s="42" t="s">
        <v>27</v>
      </c>
      <c r="C6" s="43" t="s">
        <v>8</v>
      </c>
      <c r="D6" s="8"/>
      <c r="E6" s="8"/>
      <c r="F6" s="45" t="s">
        <v>6</v>
      </c>
      <c r="G6" s="8"/>
      <c r="I6" s="4"/>
    </row>
    <row r="7" spans="1:10" s="3" customFormat="1" ht="19.5" customHeight="1">
      <c r="A7" s="47">
        <f t="array" ref="A7:G7">DaysAndWeeks+DATE(CalendarYear,1,1)-WEEKDAY(DATE(CalendarYear,1,1),(WeekStart="Monday")+1)+15</f>
        <v>45669</v>
      </c>
      <c r="B7" s="47">
        <v>45670</v>
      </c>
      <c r="C7" s="47">
        <v>45671</v>
      </c>
      <c r="D7" s="47">
        <v>45672</v>
      </c>
      <c r="E7" s="47">
        <v>45673</v>
      </c>
      <c r="F7" s="47">
        <v>45674</v>
      </c>
      <c r="G7" s="47">
        <v>45675</v>
      </c>
      <c r="I7" s="4"/>
      <c r="J7"/>
    </row>
    <row r="8" spans="1:10" ht="57.95" customHeight="1">
      <c r="A8" s="9"/>
      <c r="B8" s="9"/>
      <c r="C8" s="46" t="s">
        <v>26</v>
      </c>
      <c r="D8" s="21" t="s">
        <v>7</v>
      </c>
      <c r="E8" s="21" t="s">
        <v>7</v>
      </c>
      <c r="F8" s="21" t="s">
        <v>7</v>
      </c>
      <c r="G8" s="9"/>
      <c r="I8" s="27"/>
    </row>
    <row r="9" spans="1:10" s="3" customFormat="1" ht="19.5" customHeight="1">
      <c r="A9" s="49">
        <f t="array" ref="A9:G9">DaysAndWeeks+DATE(CalendarYear,1,1)-WEEKDAY(DATE(CalendarYear,1,1),(WeekStart="Monday")+1)+22</f>
        <v>45676</v>
      </c>
      <c r="B9" s="49">
        <v>45677</v>
      </c>
      <c r="C9" s="49">
        <v>45678</v>
      </c>
      <c r="D9" s="49">
        <v>45679</v>
      </c>
      <c r="E9" s="49">
        <v>45680</v>
      </c>
      <c r="F9" s="49">
        <v>45681</v>
      </c>
      <c r="G9" s="49">
        <v>45682</v>
      </c>
      <c r="J9"/>
    </row>
    <row r="10" spans="1:10" ht="57.95" customHeight="1">
      <c r="A10" s="7"/>
      <c r="B10" s="14"/>
      <c r="C10" s="22" t="s">
        <v>9</v>
      </c>
      <c r="D10" s="22" t="s">
        <v>10</v>
      </c>
      <c r="E10" s="22" t="s">
        <v>10</v>
      </c>
      <c r="F10" s="22" t="s">
        <v>4</v>
      </c>
      <c r="G10" s="7"/>
    </row>
    <row r="11" spans="1:10" s="3" customFormat="1" ht="19.5" customHeight="1">
      <c r="A11" s="47">
        <f t="array" ref="A11:G11">DaysAndWeeks+DATE(CalendarYear,1,1)-WEEKDAY(DATE(CalendarYear,1,1),(WeekStart="Monday")+1)+29</f>
        <v>45683</v>
      </c>
      <c r="B11" s="47">
        <v>45684</v>
      </c>
      <c r="C11" s="47">
        <v>45685</v>
      </c>
      <c r="D11" s="47">
        <v>45686</v>
      </c>
      <c r="E11" s="47">
        <v>45687</v>
      </c>
      <c r="F11" s="47">
        <v>45688</v>
      </c>
      <c r="G11" s="9">
        <v>45689</v>
      </c>
    </row>
    <row r="12" spans="1:10" ht="57.95" customHeight="1">
      <c r="A12" s="9"/>
      <c r="B12" s="9"/>
      <c r="C12" s="9"/>
      <c r="D12" s="9"/>
      <c r="E12" s="9"/>
      <c r="F12" s="23" t="s">
        <v>11</v>
      </c>
      <c r="G12" s="9"/>
    </row>
    <row r="13" spans="1:10" s="3" customFormat="1" ht="19.5" customHeight="1">
      <c r="A13" s="7">
        <f t="array" ref="A13:B13">DaysAndWeeks+DATE(CalendarYear,1,1)-WEEKDAY(DATE(CalendarYear,1,1),(WeekStart="Monday")+1)+36</f>
        <v>45690</v>
      </c>
      <c r="B13" s="7">
        <v>45691</v>
      </c>
      <c r="C13" s="60" t="s">
        <v>24</v>
      </c>
      <c r="D13" s="61"/>
      <c r="E13" s="61"/>
      <c r="F13" s="61"/>
      <c r="G13" s="62"/>
    </row>
    <row r="14" spans="1:10" ht="139.5" customHeight="1">
      <c r="A14" s="7"/>
      <c r="B14" s="7"/>
      <c r="C14" s="63"/>
      <c r="D14" s="51" t="s">
        <v>28</v>
      </c>
      <c r="E14" s="52" t="s">
        <v>72</v>
      </c>
      <c r="F14" s="53" t="s">
        <v>29</v>
      </c>
      <c r="G14" s="64" t="s">
        <v>73</v>
      </c>
    </row>
    <row r="15" spans="1:10" ht="15">
      <c r="D15" s="50"/>
      <c r="E15" s="50"/>
      <c r="F15" s="50"/>
      <c r="G15" s="50"/>
    </row>
    <row r="16" spans="1:10" ht="15">
      <c r="D16" s="50"/>
      <c r="E16" s="50"/>
      <c r="F16" s="50"/>
      <c r="G16" s="50"/>
    </row>
  </sheetData>
  <mergeCells count="1">
    <mergeCell ref="I2:J2"/>
  </mergeCells>
  <phoneticPr fontId="1" type="noConversion"/>
  <conditionalFormatting sqref="A13:C13">
    <cfRule type="expression" dxfId="35" priority="1">
      <formula>AND(DAY(A13)&gt;=1,DAY(A13)&lt;=15)</formula>
    </cfRule>
  </conditionalFormatting>
  <conditionalFormatting sqref="A3:F3">
    <cfRule type="expression" dxfId="34" priority="24">
      <formula>DAY(A3)&gt;8</formula>
    </cfRule>
  </conditionalFormatting>
  <conditionalFormatting sqref="A11:G11">
    <cfRule type="expression" dxfId="33" priority="25">
      <formula>AND(DAY(A11)&gt;=1,DAY(A11)&lt;=15)</formula>
    </cfRule>
  </conditionalFormatting>
  <dataValidations xWindow="933" yWindow="777" count="13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J4" xr:uid="{00000000-0002-0000-0000-000000000000}">
      <formula1>"SUNDAY,MONDAY"</formula1>
    </dataValidation>
    <dataValidation allowBlank="1" showInputMessage="1" showErrorMessage="1" prompt="Enter year and select calendar start day in the cells below. These Calendar Settings cells will not print" sqref="I2" xr:uid="{00000000-0002-0000-0000-000003000000}"/>
    <dataValidation allowBlank="1" showInputMessage="1" showErrorMessage="1" prompt="Enter year in cell at right" sqref="I3" xr:uid="{00000000-0002-0000-0000-000004000000}"/>
    <dataValidation allowBlank="1" showInputMessage="1" showErrorMessage="1" prompt="Select week start day in cell at right" sqref="I4" xr:uid="{00000000-0002-0000-0000-000005000000}"/>
    <dataValidation allowBlank="1" showInputMessage="1" showErrorMessage="1" prompt="Enter year in this cell" sqref="J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A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A1 D1 F1" xr:uid="{00000000-0002-0000-0000-000009000000}"/>
    <dataValidation allowBlank="1" showInputMessage="1" showErrorMessage="1" prompt="Automatically determined weekday" sqref="B2:G2" xr:uid="{00000000-0002-0000-0000-00000A000000}"/>
    <dataValidation allowBlank="1" showInputMessage="1" showErrorMessage="1" prompt="This row &amp; rows 6, 8, 10, 12, &amp; 14 are cells for entering daily notes related to the calendar day in the cell above" sqref="A4" xr:uid="{00000000-0002-0000-0000-00000B000000}"/>
    <dataValidation allowBlank="1" showInputMessage="1" showErrorMessage="1" prompt="Enter Notes in this cell" sqref="D13:G16" xr:uid="{00000000-0002-0000-0000-00000C000000}"/>
    <dataValidation allowBlank="1" showInputMessage="1" showErrorMessage="1" prompt="Enter Notes in the cell at right" sqref="C13:C14" xr:uid="{00000000-0002-0000-0000-00000D000000}"/>
    <dataValidation allowBlank="1" showInputMessage="1" showErrorMessage="1" prompt="The year in this cell is automatically updated. Select another year in cell K3 to change the year" sqref="B1" xr:uid="{68DB1B5F-672F-42EA-B173-279D18DF96BF}"/>
  </dataValidations>
  <printOptions horizontalCentered="1" verticalCentered="1"/>
  <pageMargins left="0.7" right="0.7" top="0.75" bottom="0.75" header="0.3" footer="0.3"/>
  <pageSetup scale="77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A1:G14"/>
  <sheetViews>
    <sheetView showGridLines="0" topLeftCell="A4" zoomScaleNormal="100" workbookViewId="0">
      <selection activeCell="J10" sqref="J10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</cols>
  <sheetData>
    <row r="1" spans="1:7" ht="59.25" customHeight="1">
      <c r="A1" s="28" t="s">
        <v>25</v>
      </c>
      <c r="B1" s="29"/>
      <c r="C1" s="29"/>
      <c r="D1" s="34"/>
      <c r="E1" s="31"/>
      <c r="F1" s="33" t="str">
        <f>"October "&amp;CalendarYear</f>
        <v>October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DaysAndWeeks+DATE(CalendarYear,10,1)-WEEKDAY(DATE(CalendarYear,10,1),(WeekStart="Monday")+1)+1</f>
        <v>45928</v>
      </c>
      <c r="B3" s="9">
        <v>45929</v>
      </c>
      <c r="C3" s="9">
        <v>45930</v>
      </c>
      <c r="D3" s="47">
        <v>45931</v>
      </c>
      <c r="E3" s="47">
        <v>45932</v>
      </c>
      <c r="F3" s="47">
        <v>45933</v>
      </c>
      <c r="G3" s="47">
        <v>45934</v>
      </c>
    </row>
    <row r="4" spans="1:7" ht="57.95" customHeight="1">
      <c r="A4" s="9"/>
      <c r="B4" s="9"/>
      <c r="C4" s="9"/>
      <c r="D4" s="44" t="s">
        <v>14</v>
      </c>
      <c r="E4" s="17"/>
      <c r="F4" s="9"/>
      <c r="G4" s="9"/>
    </row>
    <row r="5" spans="1:7" ht="19.5" customHeight="1">
      <c r="A5" s="49">
        <f t="array" ref="A5:G5">DaysAndWeeks+DATE(CalendarYear,10,1)-WEEKDAY(DATE(CalendarYear,10,1),(WeekStart="Monday")+1)+8</f>
        <v>45935</v>
      </c>
      <c r="B5" s="49">
        <v>45936</v>
      </c>
      <c r="C5" s="49">
        <v>45937</v>
      </c>
      <c r="D5" s="49">
        <v>45938</v>
      </c>
      <c r="E5" s="49">
        <v>45939</v>
      </c>
      <c r="F5" s="49">
        <v>45940</v>
      </c>
      <c r="G5" s="49">
        <v>45941</v>
      </c>
    </row>
    <row r="6" spans="1:7" ht="57.95" customHeight="1">
      <c r="A6" s="7"/>
      <c r="B6" s="42" t="s">
        <v>53</v>
      </c>
      <c r="C6" s="43" t="s">
        <v>8</v>
      </c>
      <c r="D6" s="7"/>
      <c r="E6" s="7"/>
      <c r="F6" s="45" t="s">
        <v>6</v>
      </c>
      <c r="G6" s="7"/>
    </row>
    <row r="7" spans="1:7" ht="19.5" customHeight="1">
      <c r="A7" s="47">
        <f t="array" ref="A7:G7">DaysAndWeeks+DATE(CalendarYear,10,1)-WEEKDAY(DATE(CalendarYear,10,1),(WeekStart="Monday")+1)+15</f>
        <v>45942</v>
      </c>
      <c r="B7" s="47">
        <v>45943</v>
      </c>
      <c r="C7" s="47">
        <v>45944</v>
      </c>
      <c r="D7" s="47">
        <v>45945</v>
      </c>
      <c r="E7" s="47">
        <v>45946</v>
      </c>
      <c r="F7" s="47">
        <v>45947</v>
      </c>
      <c r="G7" s="47">
        <v>45948</v>
      </c>
    </row>
    <row r="8" spans="1:7" ht="57.95" customHeight="1">
      <c r="A8" s="9"/>
      <c r="B8" s="9"/>
      <c r="C8" s="9"/>
      <c r="D8" s="46" t="s">
        <v>21</v>
      </c>
      <c r="E8" s="21" t="s">
        <v>7</v>
      </c>
      <c r="F8" s="21" t="s">
        <v>7</v>
      </c>
      <c r="G8" s="9"/>
    </row>
    <row r="9" spans="1:7" ht="19.5" customHeight="1">
      <c r="A9" s="49">
        <f t="array" ref="A9:G9">DaysAndWeeks+DATE(CalendarYear,10,1)-WEEKDAY(DATE(CalendarYear,10,1),(WeekStart="Monday")+1)+22</f>
        <v>45949</v>
      </c>
      <c r="B9" s="49">
        <v>45950</v>
      </c>
      <c r="C9" s="49">
        <v>45951</v>
      </c>
      <c r="D9" s="49">
        <v>45952</v>
      </c>
      <c r="E9" s="49">
        <v>45953</v>
      </c>
      <c r="F9" s="49">
        <v>45954</v>
      </c>
      <c r="G9" s="49">
        <v>45955</v>
      </c>
    </row>
    <row r="10" spans="1:7" ht="57.95" customHeight="1">
      <c r="A10" s="7"/>
      <c r="B10" s="25" t="s">
        <v>7</v>
      </c>
      <c r="C10" s="22" t="s">
        <v>9</v>
      </c>
      <c r="D10" s="22" t="s">
        <v>10</v>
      </c>
      <c r="E10" s="22" t="s">
        <v>10</v>
      </c>
      <c r="F10" s="22" t="s">
        <v>4</v>
      </c>
      <c r="G10" s="7"/>
    </row>
    <row r="11" spans="1:7" ht="19.5" customHeight="1">
      <c r="A11" s="47">
        <f t="array" ref="A11:G11">DaysAndWeeks+DATE(CalendarYear,10,1)-WEEKDAY(DATE(CalendarYear,10,1),(WeekStart="Monday")+1)+29</f>
        <v>45956</v>
      </c>
      <c r="B11" s="47">
        <v>45957</v>
      </c>
      <c r="C11" s="47">
        <v>45958</v>
      </c>
      <c r="D11" s="47">
        <v>45959</v>
      </c>
      <c r="E11" s="47">
        <v>45960</v>
      </c>
      <c r="F11" s="47">
        <v>45961</v>
      </c>
      <c r="G11" s="9">
        <v>45962</v>
      </c>
    </row>
    <row r="12" spans="1:7" ht="57.95" customHeight="1">
      <c r="A12" s="9"/>
      <c r="B12" s="9"/>
      <c r="C12" s="9"/>
      <c r="D12" s="9"/>
      <c r="E12" s="9"/>
      <c r="F12" s="23" t="s">
        <v>11</v>
      </c>
      <c r="G12" s="9"/>
    </row>
    <row r="13" spans="1:7" ht="19.5" customHeight="1">
      <c r="A13" s="7">
        <f t="array" ref="A13:B13">DaysAndWeeks+DATE(CalendarYear,10,1)-WEEKDAY(DATE(CalendarYear,10,1),(WeekStart="Monday")+1)+36</f>
        <v>45963</v>
      </c>
      <c r="B13" s="7">
        <v>45964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1" t="s">
        <v>54</v>
      </c>
      <c r="E14" s="52" t="s">
        <v>78</v>
      </c>
      <c r="F14" s="53" t="s">
        <v>55</v>
      </c>
      <c r="G14" s="64" t="s">
        <v>56</v>
      </c>
    </row>
  </sheetData>
  <conditionalFormatting sqref="A13:C13">
    <cfRule type="expression" dxfId="8" priority="1">
      <formula>AND(DAY(A13)&gt;=1,DAY(A13)&lt;=15)</formula>
    </cfRule>
  </conditionalFormatting>
  <conditionalFormatting sqref="A3:F3">
    <cfRule type="expression" dxfId="7" priority="5">
      <formula>DAY(A3)&gt;8</formula>
    </cfRule>
  </conditionalFormatting>
  <conditionalFormatting sqref="A11:G11">
    <cfRule type="expression" dxfId="6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F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900-000003000000}"/>
    <dataValidation allowBlank="1" showInputMessage="1" showErrorMessage="1" prompt="Enter Notes in the cell at right" sqref="C13:C14" xr:uid="{C49C5D0F-811A-4BB7-8621-0F1641C26AD2}"/>
    <dataValidation allowBlank="1" showInputMessage="1" showErrorMessage="1" prompt="Enter Notes in this cell" sqref="D13:G14" xr:uid="{953E9A04-7AE6-4CF8-BDD2-29142BA28EAD}"/>
    <dataValidation allowBlank="1" showInputMessage="1" showErrorMessage="1" prompt="This row &amp; rows 6, 8, 10, 12, &amp; 14 are cells for entering daily notes related to the calendar day in the cell above" sqref="A4" xr:uid="{00000000-0002-0000-0900-000008000000}"/>
    <dataValidation allowBlank="1" showInputMessage="1" showErrorMessage="1" prompt="The year in this cell is automatically updated. Select another year in cell K3 of the January worksheet to change the year" sqref="B1" xr:uid="{873421E6-8E6D-4E29-8E27-EC2434AD0373}"/>
    <dataValidation allowBlank="1" showErrorMessage="1" prompt="The year in this cell is automatically updated based on the year entered in cell K2. Calendar below has dates for previous and next month with lighter font shade" sqref="A1" xr:uid="{83D95AFE-412E-4CF0-928B-EFCE9E0B5382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A1:G14"/>
  <sheetViews>
    <sheetView showGridLines="0" topLeftCell="A4" zoomScaleNormal="100" workbookViewId="0">
      <selection activeCell="M8" sqref="M8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</cols>
  <sheetData>
    <row r="1" spans="1:7" ht="59.25" customHeight="1">
      <c r="A1" s="28" t="s">
        <v>25</v>
      </c>
      <c r="B1" s="29"/>
      <c r="C1" s="29"/>
      <c r="D1" s="34"/>
      <c r="E1" s="31"/>
      <c r="F1" s="41" t="str">
        <f>"November "&amp;CalendarYear</f>
        <v>November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DaysAndWeeks+DATE(CalendarYear,11,1)-WEEKDAY(DATE(CalendarYear,11,1),(WeekStart="Monday")+1)+1</f>
        <v>45956</v>
      </c>
      <c r="B3" s="9">
        <v>45957</v>
      </c>
      <c r="C3" s="9">
        <v>45958</v>
      </c>
      <c r="D3" s="9">
        <v>45959</v>
      </c>
      <c r="E3" s="9">
        <v>45960</v>
      </c>
      <c r="F3" s="9">
        <v>45961</v>
      </c>
      <c r="G3" s="47">
        <v>45962</v>
      </c>
    </row>
    <row r="4" spans="1:7" ht="57.95" customHeight="1">
      <c r="A4" s="9"/>
      <c r="B4" s="9"/>
      <c r="C4" s="9"/>
      <c r="D4" s="9"/>
      <c r="E4" s="9"/>
      <c r="F4" s="9"/>
      <c r="G4" s="9"/>
    </row>
    <row r="5" spans="1:7" ht="19.5" customHeight="1">
      <c r="A5" s="49">
        <f t="array" ref="A5:G5">DaysAndWeeks+DATE(CalendarYear,11,1)-WEEKDAY(DATE(CalendarYear,11,1),(WeekStart="Monday")+1)+8</f>
        <v>45963</v>
      </c>
      <c r="B5" s="49">
        <v>45964</v>
      </c>
      <c r="C5" s="49">
        <v>45965</v>
      </c>
      <c r="D5" s="49">
        <v>45966</v>
      </c>
      <c r="E5" s="49">
        <v>45967</v>
      </c>
      <c r="F5" s="49">
        <v>45968</v>
      </c>
      <c r="G5" s="49">
        <v>45969</v>
      </c>
    </row>
    <row r="6" spans="1:7" ht="57.95" customHeight="1">
      <c r="A6" s="7"/>
      <c r="B6" s="18"/>
      <c r="C6" s="7"/>
      <c r="D6" s="42" t="s">
        <v>57</v>
      </c>
      <c r="E6" s="43" t="s">
        <v>8</v>
      </c>
      <c r="F6" s="7"/>
      <c r="G6" s="7"/>
    </row>
    <row r="7" spans="1:7" ht="19.5" customHeight="1">
      <c r="A7" s="47">
        <f t="array" ref="A7:G7">DaysAndWeeks+DATE(CalendarYear,11,1)-WEEKDAY(DATE(CalendarYear,11,1),(WeekStart="Monday")+1)+15</f>
        <v>45970</v>
      </c>
      <c r="B7" s="47">
        <v>45971</v>
      </c>
      <c r="C7" s="47">
        <v>45972</v>
      </c>
      <c r="D7" s="47">
        <v>45973</v>
      </c>
      <c r="E7" s="47">
        <v>45974</v>
      </c>
      <c r="F7" s="47">
        <v>45975</v>
      </c>
      <c r="G7" s="47">
        <v>45976</v>
      </c>
    </row>
    <row r="8" spans="1:7" ht="57.95" customHeight="1">
      <c r="A8" s="9"/>
      <c r="B8" s="54" t="s">
        <v>6</v>
      </c>
      <c r="C8" s="46" t="s">
        <v>22</v>
      </c>
      <c r="D8" s="21" t="s">
        <v>7</v>
      </c>
      <c r="E8" s="21" t="s">
        <v>7</v>
      </c>
      <c r="F8" s="21" t="s">
        <v>7</v>
      </c>
      <c r="G8" s="9"/>
    </row>
    <row r="9" spans="1:7" ht="19.5" customHeight="1">
      <c r="A9" s="49">
        <f t="array" ref="A9:G9">DaysAndWeeks+DATE(CalendarYear,11,1)-WEEKDAY(DATE(CalendarYear,11,1),(WeekStart="Monday")+1)+22</f>
        <v>45977</v>
      </c>
      <c r="B9" s="49">
        <v>45978</v>
      </c>
      <c r="C9" s="49">
        <v>45979</v>
      </c>
      <c r="D9" s="49">
        <v>45980</v>
      </c>
      <c r="E9" s="49">
        <v>45981</v>
      </c>
      <c r="F9" s="49">
        <v>45982</v>
      </c>
      <c r="G9" s="49">
        <v>45983</v>
      </c>
    </row>
    <row r="10" spans="1:7" ht="57.95" customHeight="1">
      <c r="A10" s="7"/>
      <c r="B10" s="22" t="s">
        <v>9</v>
      </c>
      <c r="C10" s="22" t="s">
        <v>10</v>
      </c>
      <c r="D10" s="22" t="s">
        <v>10</v>
      </c>
      <c r="E10" s="22" t="s">
        <v>4</v>
      </c>
      <c r="F10" s="7"/>
      <c r="G10" s="7"/>
    </row>
    <row r="11" spans="1:7" ht="19.5" customHeight="1">
      <c r="A11" s="47">
        <f t="array" ref="A11:G11">DaysAndWeeks+DATE(CalendarYear,11,1)-WEEKDAY(DATE(CalendarYear,11,1),(WeekStart="Monday")+1)+29</f>
        <v>45984</v>
      </c>
      <c r="B11" s="47">
        <v>45985</v>
      </c>
      <c r="C11" s="47">
        <v>45986</v>
      </c>
      <c r="D11" s="47">
        <v>45987</v>
      </c>
      <c r="E11" s="47">
        <v>45988</v>
      </c>
      <c r="F11" s="47">
        <v>45989</v>
      </c>
      <c r="G11" s="47">
        <v>45990</v>
      </c>
    </row>
    <row r="12" spans="1:7" ht="57.95" customHeight="1">
      <c r="A12" s="9"/>
      <c r="B12" s="9"/>
      <c r="C12" s="9"/>
      <c r="D12" s="9"/>
      <c r="E12" s="15"/>
      <c r="F12" s="23" t="s">
        <v>11</v>
      </c>
      <c r="G12" s="9"/>
    </row>
    <row r="13" spans="1:7" ht="19.5" customHeight="1">
      <c r="A13" s="49">
        <f t="array" ref="A13:B13">DaysAndWeeks+DATE(CalendarYear,11,1)-WEEKDAY(DATE(CalendarYear,11,1),(WeekStart="Monday")+1)+36</f>
        <v>45991</v>
      </c>
      <c r="B13" s="7">
        <v>45992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58</v>
      </c>
      <c r="E14" s="53" t="s">
        <v>59</v>
      </c>
      <c r="F14" s="58" t="s">
        <v>60</v>
      </c>
      <c r="G14" s="59"/>
    </row>
  </sheetData>
  <conditionalFormatting sqref="A13:C13">
    <cfRule type="expression" dxfId="5" priority="1">
      <formula>AND(DAY(A13)&gt;=1,DAY(A13)&lt;=15)</formula>
    </cfRule>
  </conditionalFormatting>
  <conditionalFormatting sqref="A3:F3">
    <cfRule type="expression" dxfId="4" priority="6">
      <formula>DAY(A3)&gt;8</formula>
    </cfRule>
  </conditionalFormatting>
  <conditionalFormatting sqref="A11:G11">
    <cfRule type="expression" dxfId="3" priority="7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F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A00-000003000000}"/>
    <dataValidation allowBlank="1" showInputMessage="1" showErrorMessage="1" prompt="Enter Notes in the cell at right" sqref="C13:C14" xr:uid="{5A9F4868-7CE4-4CEF-A57C-7F1EF0372F75}"/>
    <dataValidation allowBlank="1" showInputMessage="1" showErrorMessage="1" prompt="Enter Notes in this cell" sqref="D13:G13 D14:F14" xr:uid="{78E4F47A-AE2D-4E5D-864D-9263D984269D}"/>
    <dataValidation allowBlank="1" showInputMessage="1" showErrorMessage="1" prompt="This row &amp; rows 6, 8, 10, 12, &amp; 14 are cells for entering daily notes related to the calendar day in the cell above" sqref="A4" xr:uid="{00000000-0002-0000-0A00-000008000000}"/>
    <dataValidation allowBlank="1" showInputMessage="1" showErrorMessage="1" prompt="The year in this cell is automatically updated. Select another year in cell K3 of the January worksheet to change the year" sqref="B1" xr:uid="{3A4E290F-6134-4539-A45D-9C6B0C71CC5F}"/>
    <dataValidation allowBlank="1" showErrorMessage="1" prompt="The year in this cell is automatically updated based on the year entered in cell K2. Calendar below has dates for previous and next month with lighter font shade" sqref="A1" xr:uid="{C2A4ACF2-8A97-43C4-9C84-8DA0DEFC1CEC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A1:G14"/>
  <sheetViews>
    <sheetView showGridLines="0" topLeftCell="A3" zoomScaleNormal="100" workbookViewId="0">
      <selection activeCell="J11" sqref="J11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</cols>
  <sheetData>
    <row r="1" spans="1:7" ht="59.25" customHeight="1">
      <c r="A1" s="28" t="s">
        <v>25</v>
      </c>
      <c r="B1" s="29"/>
      <c r="C1" s="29"/>
      <c r="D1" s="34"/>
      <c r="E1" s="31"/>
      <c r="F1" s="40" t="str">
        <f>"December "&amp;CalendarYear</f>
        <v>December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DaysAndWeeks+DATE(CalendarYear,12,1)-WEEKDAY(DATE(CalendarYear,12,1),(WeekStart="Monday")+1)+1</f>
        <v>45991</v>
      </c>
      <c r="B3" s="47">
        <v>45992</v>
      </c>
      <c r="C3" s="47">
        <v>45993</v>
      </c>
      <c r="D3" s="47">
        <v>45994</v>
      </c>
      <c r="E3" s="47">
        <v>45995</v>
      </c>
      <c r="F3" s="47">
        <v>45996</v>
      </c>
      <c r="G3" s="47">
        <v>45997</v>
      </c>
    </row>
    <row r="4" spans="1:7" ht="57.95" customHeight="1">
      <c r="A4" s="9"/>
      <c r="B4" s="9"/>
      <c r="C4" s="17"/>
      <c r="D4" s="9"/>
      <c r="E4" s="9"/>
      <c r="F4" s="65" t="s">
        <v>61</v>
      </c>
      <c r="G4" s="9"/>
    </row>
    <row r="5" spans="1:7" ht="19.5" customHeight="1">
      <c r="A5" s="49">
        <f t="array" ref="A5:G5">DaysAndWeeks+DATE(CalendarYear,12,1)-WEEKDAY(DATE(CalendarYear,12,1),(WeekStart="Monday")+1)+8</f>
        <v>45998</v>
      </c>
      <c r="B5" s="49">
        <v>45999</v>
      </c>
      <c r="C5" s="49">
        <v>46000</v>
      </c>
      <c r="D5" s="49">
        <v>46001</v>
      </c>
      <c r="E5" s="49">
        <v>46002</v>
      </c>
      <c r="F5" s="49">
        <v>46003</v>
      </c>
      <c r="G5" s="49">
        <v>46004</v>
      </c>
    </row>
    <row r="6" spans="1:7" ht="57.95" customHeight="1">
      <c r="A6" s="7"/>
      <c r="B6" s="43" t="s">
        <v>8</v>
      </c>
      <c r="C6" s="7"/>
      <c r="D6" s="45" t="s">
        <v>6</v>
      </c>
      <c r="E6" s="7"/>
      <c r="F6" s="67" t="s">
        <v>23</v>
      </c>
      <c r="G6" s="7"/>
    </row>
    <row r="7" spans="1:7" ht="19.5" customHeight="1">
      <c r="A7" s="47">
        <f t="array" ref="A7:G7">DaysAndWeeks+DATE(CalendarYear,12,1)-WEEKDAY(DATE(CalendarYear,12,1),(WeekStart="Monday")+1)+15</f>
        <v>46005</v>
      </c>
      <c r="B7" s="47">
        <v>46006</v>
      </c>
      <c r="C7" s="47">
        <v>46007</v>
      </c>
      <c r="D7" s="47">
        <v>46008</v>
      </c>
      <c r="E7" s="47">
        <v>46009</v>
      </c>
      <c r="F7" s="47">
        <v>46010</v>
      </c>
      <c r="G7" s="47">
        <v>46011</v>
      </c>
    </row>
    <row r="8" spans="1:7" ht="57.95" customHeight="1">
      <c r="A8" s="9"/>
      <c r="B8" s="21" t="s">
        <v>7</v>
      </c>
      <c r="C8" s="21" t="s">
        <v>7</v>
      </c>
      <c r="D8" s="21" t="s">
        <v>7</v>
      </c>
      <c r="E8" s="26" t="s">
        <v>9</v>
      </c>
      <c r="F8" s="26" t="s">
        <v>10</v>
      </c>
      <c r="G8" s="9"/>
    </row>
    <row r="9" spans="1:7" ht="19.5" customHeight="1">
      <c r="A9" s="49">
        <f t="array" ref="A9:G9">DaysAndWeeks+DATE(CalendarYear,12,1)-WEEKDAY(DATE(CalendarYear,12,1),(WeekStart="Monday")+1)+22</f>
        <v>46012</v>
      </c>
      <c r="B9" s="49">
        <v>46013</v>
      </c>
      <c r="C9" s="49">
        <v>46014</v>
      </c>
      <c r="D9" s="49">
        <v>46015</v>
      </c>
      <c r="E9" s="49">
        <v>46016</v>
      </c>
      <c r="F9" s="49">
        <v>46017</v>
      </c>
      <c r="G9" s="49">
        <v>46018</v>
      </c>
    </row>
    <row r="10" spans="1:7" ht="57.95" customHeight="1">
      <c r="A10" s="7"/>
      <c r="B10" s="22" t="s">
        <v>10</v>
      </c>
      <c r="C10" s="22" t="s">
        <v>4</v>
      </c>
      <c r="D10" s="20"/>
      <c r="E10" s="20"/>
      <c r="F10" s="20"/>
      <c r="G10" s="7"/>
    </row>
    <row r="11" spans="1:7" ht="19.5" customHeight="1">
      <c r="A11" s="47">
        <f t="array" ref="A11:G11">DaysAndWeeks+DATE(CalendarYear,12,1)-WEEKDAY(DATE(CalendarYear,12,1),(WeekStart="Monday")+1)+29</f>
        <v>46019</v>
      </c>
      <c r="B11" s="47">
        <v>46020</v>
      </c>
      <c r="C11" s="47">
        <v>46021</v>
      </c>
      <c r="D11" s="47">
        <v>46022</v>
      </c>
      <c r="E11" s="9">
        <v>46023</v>
      </c>
      <c r="F11" s="9">
        <v>46024</v>
      </c>
      <c r="G11" s="9">
        <v>46025</v>
      </c>
    </row>
    <row r="12" spans="1:7" ht="57.95" customHeight="1">
      <c r="A12" s="9"/>
      <c r="B12" s="9"/>
      <c r="C12" s="9"/>
      <c r="D12" s="23" t="s">
        <v>11</v>
      </c>
      <c r="E12" s="9"/>
      <c r="F12" s="9"/>
      <c r="G12" s="9"/>
    </row>
    <row r="13" spans="1:7" ht="19.5" customHeight="1">
      <c r="A13" s="7">
        <f t="array" ref="A13:B13">DaysAndWeeks+DATE(CalendarYear,12,1)-WEEKDAY(DATE(CalendarYear,12,1),(WeekStart="Monday")+1)+36</f>
        <v>46026</v>
      </c>
      <c r="B13" s="7">
        <v>46027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62</v>
      </c>
      <c r="E14" s="53" t="s">
        <v>63</v>
      </c>
      <c r="F14" s="58" t="s">
        <v>64</v>
      </c>
      <c r="G14" s="59"/>
    </row>
  </sheetData>
  <conditionalFormatting sqref="A13:C13">
    <cfRule type="expression" dxfId="2" priority="1">
      <formula>AND(DAY(A13)&gt;=1,DAY(A13)&lt;=15)</formula>
    </cfRule>
  </conditionalFormatting>
  <conditionalFormatting sqref="A3:F3">
    <cfRule type="expression" dxfId="1" priority="5">
      <formula>DAY(A3)&gt;8</formula>
    </cfRule>
  </conditionalFormatting>
  <conditionalFormatting sqref="A11:G11">
    <cfRule type="expression" dxfId="0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F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B00-000003000000}"/>
    <dataValidation allowBlank="1" showInputMessage="1" showErrorMessage="1" prompt="Enter Notes in the cell at right" sqref="C13:C14" xr:uid="{75BF44A3-B7F0-4AEC-AE32-5B1C65ECBEB9}"/>
    <dataValidation allowBlank="1" showInputMessage="1" showErrorMessage="1" prompt="Enter Notes in this cell" sqref="D13:G13 D14:F14" xr:uid="{4070DE68-455D-4203-8C8D-04D08FC20BCA}"/>
    <dataValidation allowBlank="1" showInputMessage="1" showErrorMessage="1" prompt="This row &amp; rows 6, 8, 10, 12, &amp; 14 are cells for entering daily notes related to the calendar day in the cell above" sqref="A4" xr:uid="{00000000-0002-0000-0B00-000008000000}"/>
    <dataValidation allowBlank="1" showInputMessage="1" showErrorMessage="1" prompt="The year in this cell is automatically updated. Select another year in cell K3 of the January worksheet to change the year" sqref="B1" xr:uid="{0ED9C6F5-D117-4D38-BF48-93FAA0D1B91E}"/>
    <dataValidation allowBlank="1" showErrorMessage="1" prompt="The year in this cell is automatically updated based on the year entered in cell K2. Calendar below has dates for previous and next month with lighter font shade" sqref="A1" xr:uid="{E450FC6B-A13B-4FAA-973A-1896FE8A170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G14"/>
  <sheetViews>
    <sheetView showGridLines="0" topLeftCell="A3" zoomScaleNormal="100" workbookViewId="0">
      <selection activeCell="O10" sqref="O10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s="1" customFormat="1" ht="59.25" customHeight="1">
      <c r="A1" s="28" t="s">
        <v>25</v>
      </c>
      <c r="B1" s="29"/>
      <c r="C1" s="29"/>
      <c r="D1" s="34"/>
      <c r="E1" s="31"/>
      <c r="F1" s="33" t="str">
        <f>"February "&amp;CalendarYear</f>
        <v>February 2025</v>
      </c>
      <c r="G1" s="35"/>
    </row>
    <row r="2" spans="1:7" s="2" customFormat="1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s="3" customFormat="1" ht="19.5" customHeight="1">
      <c r="A3" s="9">
        <f t="array" ref="A3:G3">DaysAndWeeks+DATE(CalendarYear,2,1)-WEEKDAY(DATE(CalendarYear,2,1),(WeekStart="Monday")+1)+1</f>
        <v>45683</v>
      </c>
      <c r="B3" s="9">
        <v>45684</v>
      </c>
      <c r="C3" s="9">
        <v>45685</v>
      </c>
      <c r="D3" s="9">
        <v>45686</v>
      </c>
      <c r="E3" s="9">
        <v>45687</v>
      </c>
      <c r="F3" s="9">
        <v>45688</v>
      </c>
      <c r="G3" s="47">
        <v>45689</v>
      </c>
    </row>
    <row r="4" spans="1:7" ht="57.95" customHeight="1">
      <c r="A4" s="9"/>
      <c r="B4" s="9"/>
      <c r="C4" s="9"/>
      <c r="D4" s="9"/>
      <c r="E4" s="9"/>
      <c r="F4" s="9"/>
      <c r="G4" s="9"/>
    </row>
    <row r="5" spans="1:7" s="3" customFormat="1" ht="19.5" customHeight="1">
      <c r="A5" s="49">
        <f t="array" ref="A5:G5">DaysAndWeeks+DATE(CalendarYear,2,1)-WEEKDAY(DATE(CalendarYear,2,1),(WeekStart="Monday")+1)+8</f>
        <v>45690</v>
      </c>
      <c r="B5" s="49">
        <v>45691</v>
      </c>
      <c r="C5" s="49">
        <v>45692</v>
      </c>
      <c r="D5" s="49">
        <v>45693</v>
      </c>
      <c r="E5" s="49">
        <v>45694</v>
      </c>
      <c r="F5" s="49">
        <v>45695</v>
      </c>
      <c r="G5" s="49">
        <v>45696</v>
      </c>
    </row>
    <row r="6" spans="1:7" ht="57.95" customHeight="1">
      <c r="A6" s="7"/>
      <c r="B6" s="18"/>
      <c r="C6" s="7"/>
      <c r="D6" s="42" t="s">
        <v>30</v>
      </c>
      <c r="E6" s="43" t="s">
        <v>8</v>
      </c>
      <c r="F6" s="7"/>
      <c r="G6" s="7"/>
    </row>
    <row r="7" spans="1:7" s="3" customFormat="1" ht="19.5" customHeight="1">
      <c r="A7" s="47">
        <f t="array" ref="A7:G7">DaysAndWeeks+DATE(CalendarYear,2,1)-WEEKDAY(DATE(CalendarYear,2,1),(WeekStart="Monday")+1)+15</f>
        <v>45697</v>
      </c>
      <c r="B7" s="47">
        <v>45698</v>
      </c>
      <c r="C7" s="47">
        <v>45699</v>
      </c>
      <c r="D7" s="47">
        <v>45700</v>
      </c>
      <c r="E7" s="47">
        <v>45701</v>
      </c>
      <c r="F7" s="47">
        <v>45702</v>
      </c>
      <c r="G7" s="47">
        <v>45703</v>
      </c>
    </row>
    <row r="8" spans="1:7" ht="57.95" customHeight="1">
      <c r="A8" s="9"/>
      <c r="B8" s="54" t="s">
        <v>6</v>
      </c>
      <c r="C8" s="46" t="s">
        <v>12</v>
      </c>
      <c r="D8" s="21" t="s">
        <v>7</v>
      </c>
      <c r="E8" s="21" t="s">
        <v>7</v>
      </c>
      <c r="F8" s="21" t="s">
        <v>7</v>
      </c>
      <c r="G8" s="9"/>
    </row>
    <row r="9" spans="1:7" s="3" customFormat="1" ht="19.5" customHeight="1">
      <c r="A9" s="49">
        <f t="array" ref="A9:G9">DaysAndWeeks+DATE(CalendarYear,2,1)-WEEKDAY(DATE(CalendarYear,2,1),(WeekStart="Monday")+1)+22</f>
        <v>45704</v>
      </c>
      <c r="B9" s="49">
        <v>45705</v>
      </c>
      <c r="C9" s="49">
        <v>45706</v>
      </c>
      <c r="D9" s="49">
        <v>45707</v>
      </c>
      <c r="E9" s="49">
        <v>45708</v>
      </c>
      <c r="F9" s="49">
        <v>45709</v>
      </c>
      <c r="G9" s="49">
        <v>45710</v>
      </c>
    </row>
    <row r="10" spans="1:7" ht="57.95" customHeight="1">
      <c r="A10" s="7"/>
      <c r="B10" s="13"/>
      <c r="C10" s="22" t="s">
        <v>9</v>
      </c>
      <c r="D10" s="22" t="s">
        <v>10</v>
      </c>
      <c r="E10" s="22" t="s">
        <v>10</v>
      </c>
      <c r="F10" s="22" t="s">
        <v>4</v>
      </c>
      <c r="G10" s="7"/>
    </row>
    <row r="11" spans="1:7" s="3" customFormat="1" ht="19.5" customHeight="1">
      <c r="A11" s="47">
        <f t="array" ref="A11:G11">DaysAndWeeks+DATE(CalendarYear,2,1)-WEEKDAY(DATE(CalendarYear,2,1),(WeekStart="Monday")+1)+29</f>
        <v>45711</v>
      </c>
      <c r="B11" s="47">
        <v>45712</v>
      </c>
      <c r="C11" s="47">
        <v>45713</v>
      </c>
      <c r="D11" s="47">
        <v>45714</v>
      </c>
      <c r="E11" s="47">
        <v>45715</v>
      </c>
      <c r="F11" s="47">
        <v>45716</v>
      </c>
      <c r="G11" s="47">
        <v>45717</v>
      </c>
    </row>
    <row r="12" spans="1:7" ht="57.95" customHeight="1">
      <c r="A12" s="9"/>
      <c r="B12" s="9"/>
      <c r="C12" s="9"/>
      <c r="D12" s="9"/>
      <c r="E12" s="9"/>
      <c r="F12" s="23" t="s">
        <v>11</v>
      </c>
      <c r="G12" s="9"/>
    </row>
    <row r="13" spans="1:7" s="3" customFormat="1" ht="19.5" customHeight="1">
      <c r="A13" s="7">
        <f t="array" ref="A13:B13">DaysAndWeeks+DATE(CalendarYear,2,1)-WEEKDAY(DATE(CalendarYear,2,1),(WeekStart="Monday")+1)+36</f>
        <v>45718</v>
      </c>
      <c r="B13" s="7">
        <v>45719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71</v>
      </c>
      <c r="E14" s="53" t="s">
        <v>31</v>
      </c>
      <c r="F14" s="58" t="s">
        <v>32</v>
      </c>
      <c r="G14" s="59"/>
    </row>
  </sheetData>
  <conditionalFormatting sqref="A13:C13">
    <cfRule type="expression" dxfId="32" priority="1">
      <formula>AND(DAY(A13)&gt;=1,DAY(A13)&lt;=15)</formula>
    </cfRule>
  </conditionalFormatting>
  <conditionalFormatting sqref="A3:F3">
    <cfRule type="expression" dxfId="31" priority="4">
      <formula>DAY(A3)&gt;8</formula>
    </cfRule>
  </conditionalFormatting>
  <conditionalFormatting sqref="A11:G11">
    <cfRule type="expression" dxfId="30" priority="5">
      <formula>AND(DAY(A11)&gt;=1,DAY(A11)&lt;=15)</formula>
    </cfRule>
  </conditionalFormatting>
  <dataValidations xWindow="1428" yWindow="784" count="9">
    <dataValidation allowBlank="1" showInputMessage="1" showErrorMessage="1" prompt="Automatically determined weekday" sqref="B2:G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F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100-000003000000}"/>
    <dataValidation allowBlank="1" showInputMessage="1" showErrorMessage="1" prompt="Enter Notes in the cell at right" sqref="C13:C14" xr:uid="{1B96F9C7-CA10-40EA-94CE-E8C2432B9FEC}"/>
    <dataValidation allowBlank="1" showInputMessage="1" showErrorMessage="1" prompt="This row &amp; rows 6, 8, 10, 12, &amp; 14 are cells for entering daily notes related to the calendar day in the cell above" sqref="A4" xr:uid="{00000000-0002-0000-0100-000008000000}"/>
    <dataValidation allowBlank="1" showInputMessage="1" showErrorMessage="1" prompt="The year in this cell is automatically updated. Select another year in cell K3 of the January worksheet to change the year" sqref="B1" xr:uid="{B76B5EE0-7A31-4E98-9046-DEB20A06C325}"/>
    <dataValidation allowBlank="1" showErrorMessage="1" prompt="The year in this cell is automatically updated based on the year entered in cell K2. Calendar below has dates for previous and next month with lighter font shade" sqref="A1" xr:uid="{2AFB8692-8C3C-4D49-BD85-5DD913841515}"/>
    <dataValidation allowBlank="1" showInputMessage="1" showErrorMessage="1" prompt="Enter Notes in this cell" sqref="D13:G13 D14:F14" xr:uid="{364995DB-DCE8-4593-9CEA-2447BB60343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A1:G14"/>
  <sheetViews>
    <sheetView showGridLines="0" topLeftCell="A4" zoomScaleNormal="100" workbookViewId="0">
      <selection activeCell="M8" sqref="M8"/>
    </sheetView>
  </sheetViews>
  <sheetFormatPr defaultColWidth="8.88671875" defaultRowHeight="14.25"/>
  <cols>
    <col min="1" max="1" width="18.44140625" customWidth="1"/>
    <col min="2" max="6" width="17.77734375" customWidth="1"/>
    <col min="7" max="7" width="18.109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33" t="str">
        <f>"March "&amp;CalendarYear</f>
        <v>March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DaysAndWeeks+DATE(CalendarYear,3,1)-WEEKDAY(DATE(CalendarYear,3,1),(WeekStart="Monday")+1)+1</f>
        <v>45711</v>
      </c>
      <c r="B3" s="9">
        <v>45712</v>
      </c>
      <c r="C3" s="9">
        <v>45713</v>
      </c>
      <c r="D3" s="9">
        <v>45714</v>
      </c>
      <c r="E3" s="9">
        <v>45715</v>
      </c>
      <c r="F3" s="9">
        <v>45716</v>
      </c>
      <c r="G3" s="47">
        <v>45717</v>
      </c>
    </row>
    <row r="4" spans="1:7" ht="57.95" customHeight="1">
      <c r="G4" s="9"/>
    </row>
    <row r="5" spans="1:7" ht="19.5" customHeight="1">
      <c r="A5" s="49">
        <f t="array" ref="A5:G5">DaysAndWeeks+DATE(CalendarYear,3,1)-WEEKDAY(DATE(CalendarYear,3,1),(WeekStart="Monday")+1)+8</f>
        <v>45718</v>
      </c>
      <c r="B5" s="49">
        <v>45719</v>
      </c>
      <c r="C5" s="49">
        <v>45720</v>
      </c>
      <c r="D5" s="49">
        <v>45721</v>
      </c>
      <c r="E5" s="49">
        <v>45722</v>
      </c>
      <c r="F5" s="49">
        <v>45723</v>
      </c>
      <c r="G5" s="49">
        <v>45724</v>
      </c>
    </row>
    <row r="6" spans="1:7" ht="57.95" customHeight="1">
      <c r="A6" s="7"/>
      <c r="B6" s="18"/>
      <c r="C6" s="7"/>
      <c r="D6" s="42" t="s">
        <v>33</v>
      </c>
      <c r="E6" s="43" t="s">
        <v>8</v>
      </c>
      <c r="F6" s="7"/>
      <c r="G6" s="7"/>
    </row>
    <row r="7" spans="1:7" ht="19.5" customHeight="1">
      <c r="A7" s="47">
        <f t="array" ref="A7:G7">DaysAndWeeks+DATE(CalendarYear,3,1)-WEEKDAY(DATE(CalendarYear,3,1),(WeekStart="Monday")+1)+15</f>
        <v>45725</v>
      </c>
      <c r="B7" s="47">
        <v>45726</v>
      </c>
      <c r="C7" s="47">
        <v>45727</v>
      </c>
      <c r="D7" s="47">
        <v>45728</v>
      </c>
      <c r="E7" s="47">
        <v>45729</v>
      </c>
      <c r="F7" s="47">
        <v>45730</v>
      </c>
      <c r="G7" s="47">
        <v>45731</v>
      </c>
    </row>
    <row r="8" spans="1:7" ht="57.95" customHeight="1">
      <c r="A8" s="9"/>
      <c r="B8" s="54" t="s">
        <v>6</v>
      </c>
      <c r="C8" s="9"/>
      <c r="D8" s="9"/>
      <c r="E8" s="46" t="s">
        <v>13</v>
      </c>
      <c r="F8" s="21" t="s">
        <v>7</v>
      </c>
      <c r="G8" s="9"/>
    </row>
    <row r="9" spans="1:7" ht="19.5" customHeight="1">
      <c r="A9" s="49">
        <f t="array" ref="A9:G9">DaysAndWeeks+DATE(CalendarYear,3,1)-WEEKDAY(DATE(CalendarYear,3,1),(WeekStart="Monday")+1)+22</f>
        <v>45732</v>
      </c>
      <c r="B9" s="49">
        <v>45733</v>
      </c>
      <c r="C9" s="49">
        <v>45734</v>
      </c>
      <c r="D9" s="49">
        <v>45735</v>
      </c>
      <c r="E9" s="49">
        <v>45736</v>
      </c>
      <c r="F9" s="49">
        <v>45737</v>
      </c>
      <c r="G9" s="49">
        <v>45738</v>
      </c>
    </row>
    <row r="10" spans="1:7" ht="57.95" customHeight="1">
      <c r="A10" s="7"/>
      <c r="B10" s="25" t="s">
        <v>7</v>
      </c>
      <c r="C10" s="25" t="s">
        <v>7</v>
      </c>
      <c r="D10" s="22" t="s">
        <v>9</v>
      </c>
      <c r="E10" s="22" t="s">
        <v>10</v>
      </c>
      <c r="F10" s="22" t="s">
        <v>10</v>
      </c>
      <c r="G10" s="7"/>
    </row>
    <row r="11" spans="1:7" ht="19.5" customHeight="1">
      <c r="A11" s="47">
        <f t="array" ref="A11:G11">DaysAndWeeks+DATE(CalendarYear,3,1)-WEEKDAY(DATE(CalendarYear,3,1),(WeekStart="Monday")+1)+29</f>
        <v>45739</v>
      </c>
      <c r="B11" s="47">
        <v>45740</v>
      </c>
      <c r="C11" s="47">
        <v>45741</v>
      </c>
      <c r="D11" s="47">
        <v>45742</v>
      </c>
      <c r="E11" s="47">
        <v>45743</v>
      </c>
      <c r="F11" s="47">
        <v>45744</v>
      </c>
      <c r="G11" s="47">
        <v>45745</v>
      </c>
    </row>
    <row r="12" spans="1:7" ht="57.95" customHeight="1">
      <c r="A12" s="9"/>
      <c r="B12" s="26" t="s">
        <v>4</v>
      </c>
      <c r="C12" s="9"/>
      <c r="D12" s="9"/>
      <c r="E12" s="9"/>
      <c r="F12" s="9"/>
      <c r="G12" s="9"/>
    </row>
    <row r="13" spans="1:7" ht="19.5" customHeight="1">
      <c r="A13" s="49">
        <f t="array" ref="A13:B13">DaysAndWeeks+DATE(CalendarYear,3,1)-WEEKDAY(DATE(CalendarYear,3,1),(WeekStart="Monday")+1)+36</f>
        <v>45746</v>
      </c>
      <c r="B13" s="49">
        <v>45747</v>
      </c>
      <c r="C13" s="60" t="s">
        <v>24</v>
      </c>
      <c r="D13" s="61"/>
      <c r="E13" s="61"/>
      <c r="F13" s="61"/>
      <c r="G13" s="62"/>
    </row>
    <row r="14" spans="1:7" ht="120">
      <c r="A14" s="7"/>
      <c r="B14" s="24" t="s">
        <v>11</v>
      </c>
      <c r="C14" s="63"/>
      <c r="D14" s="52" t="s">
        <v>69</v>
      </c>
      <c r="E14" s="53" t="s">
        <v>34</v>
      </c>
      <c r="F14" s="58" t="s">
        <v>70</v>
      </c>
      <c r="G14" s="64"/>
    </row>
  </sheetData>
  <conditionalFormatting sqref="A13:C13">
    <cfRule type="expression" dxfId="29" priority="1">
      <formula>AND(DAY(A13)&gt;=1,DAY(A13)&lt;=15)</formula>
    </cfRule>
  </conditionalFormatting>
  <conditionalFormatting sqref="A3:F3">
    <cfRule type="expression" dxfId="28" priority="2">
      <formula>DAY(A3)&gt;8</formula>
    </cfRule>
  </conditionalFormatting>
  <conditionalFormatting sqref="A11:G11">
    <cfRule type="expression" dxfId="27" priority="11">
      <formula>AND(DAY(A11)&gt;=1,DAY(A11)&lt;=15)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A4" xr:uid="{00000000-0002-0000-0200-000000000000}"/>
    <dataValidation allowBlank="1" showInputMessage="1" showErrorMessage="1" prompt="Enter Notes in this cell" sqref="D13:G14" xr:uid="{BBD56BFE-1C5C-4211-BDB8-DD429550A022}"/>
    <dataValidation allowBlank="1" showInputMessage="1" showErrorMessage="1" prompt="Enter Notes in the cell at right" sqref="C13:C14" xr:uid="{940AD37D-22DB-45CB-901C-822DED5D48C7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D1 F1" xr:uid="{00000000-0002-0000-0200-000007000000}"/>
    <dataValidation allowBlank="1" showInputMessage="1" showErrorMessage="1" prompt="Automatically determined weekday" sqref="B2:G2" xr:uid="{00000000-0002-0000-0200-000008000000}"/>
    <dataValidation allowBlank="1" showInputMessage="1" showErrorMessage="1" prompt="The year in this cell is automatically updated. Select another year in cell K3 of the January worksheet to change the year" sqref="B1" xr:uid="{C1995E01-AAE3-4041-A81C-0B13ED717A16}"/>
    <dataValidation allowBlank="1" showErrorMessage="1" prompt="The year in this cell is automatically updated based on the year entered in cell K2. Calendar below has dates for previous and next month with lighter font shade" sqref="A1" xr:uid="{71DCB766-E2D7-49BB-AEAF-AB89E409B3D9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A1:G14"/>
  <sheetViews>
    <sheetView showGridLines="0" tabSelected="1" zoomScaleNormal="100" workbookViewId="0">
      <selection activeCell="K12" sqref="K12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33" t="str">
        <f>"April "&amp;CalendarYear</f>
        <v>April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DaysAndWeeks+DATE(CalendarYear,4,1)-WEEKDAY(DATE(CalendarYear,4,1),(WeekStart="Monday")+1)+1</f>
        <v>45746</v>
      </c>
      <c r="B3" s="9">
        <v>45747</v>
      </c>
      <c r="C3" s="56">
        <v>45748</v>
      </c>
      <c r="D3" s="56">
        <v>45749</v>
      </c>
      <c r="E3" s="56">
        <v>45750</v>
      </c>
      <c r="F3" s="56">
        <v>45751</v>
      </c>
      <c r="G3" s="56">
        <v>45752</v>
      </c>
    </row>
    <row r="4" spans="1:7" ht="57.95" customHeight="1">
      <c r="A4" s="9"/>
      <c r="B4" s="9"/>
      <c r="C4" s="55" t="s">
        <v>14</v>
      </c>
      <c r="D4" s="19"/>
      <c r="E4" s="9"/>
      <c r="F4" s="9"/>
      <c r="G4" s="9"/>
    </row>
    <row r="5" spans="1:7" ht="19.5" customHeight="1">
      <c r="A5" s="57">
        <f t="array" ref="A5:G5">DaysAndWeeks+DATE(CalendarYear,4,1)-WEEKDAY(DATE(CalendarYear,4,1),(WeekStart="Monday")+1)+8</f>
        <v>45753</v>
      </c>
      <c r="B5" s="57">
        <v>45754</v>
      </c>
      <c r="C5" s="57">
        <v>45755</v>
      </c>
      <c r="D5" s="57">
        <v>45756</v>
      </c>
      <c r="E5" s="57">
        <v>45757</v>
      </c>
      <c r="F5" s="57">
        <v>45758</v>
      </c>
      <c r="G5" s="57">
        <v>45759</v>
      </c>
    </row>
    <row r="6" spans="1:7" ht="57.95" customHeight="1">
      <c r="A6" s="7"/>
      <c r="B6" s="42" t="s">
        <v>35</v>
      </c>
      <c r="C6" s="43" t="s">
        <v>8</v>
      </c>
      <c r="D6" s="7"/>
      <c r="E6" s="45" t="s">
        <v>6</v>
      </c>
      <c r="F6" s="7"/>
      <c r="G6" s="7"/>
    </row>
    <row r="7" spans="1:7" ht="19.5" customHeight="1">
      <c r="A7" s="56">
        <f t="array" ref="A7:G7">DaysAndWeeks+DATE(CalendarYear,4,1)-WEEKDAY(DATE(CalendarYear,4,1),(WeekStart="Monday")+1)+15</f>
        <v>45760</v>
      </c>
      <c r="B7" s="56">
        <v>45761</v>
      </c>
      <c r="C7" s="56">
        <v>45762</v>
      </c>
      <c r="D7" s="56">
        <v>45763</v>
      </c>
      <c r="E7" s="56">
        <v>45764</v>
      </c>
      <c r="F7" s="56">
        <v>45765</v>
      </c>
      <c r="G7" s="56">
        <v>45766</v>
      </c>
    </row>
    <row r="8" spans="1:7" ht="57.95" customHeight="1">
      <c r="A8" s="9"/>
      <c r="B8" s="46" t="s">
        <v>15</v>
      </c>
      <c r="C8" s="21" t="s">
        <v>7</v>
      </c>
      <c r="D8" s="21" t="s">
        <v>7</v>
      </c>
      <c r="E8" s="21" t="s">
        <v>7</v>
      </c>
      <c r="F8" s="26" t="s">
        <v>9</v>
      </c>
      <c r="G8" s="9"/>
    </row>
    <row r="9" spans="1:7" ht="19.5" customHeight="1">
      <c r="A9" s="57">
        <f t="array" ref="A9:G9">DaysAndWeeks+DATE(CalendarYear,4,1)-WEEKDAY(DATE(CalendarYear,4,1),(WeekStart="Monday")+1)+22</f>
        <v>45767</v>
      </c>
      <c r="B9" s="57">
        <v>45768</v>
      </c>
      <c r="C9" s="57">
        <v>45769</v>
      </c>
      <c r="D9" s="57">
        <v>45770</v>
      </c>
      <c r="E9" s="57">
        <v>45771</v>
      </c>
      <c r="F9" s="57">
        <v>45772</v>
      </c>
      <c r="G9" s="57">
        <v>45773</v>
      </c>
    </row>
    <row r="10" spans="1:7" ht="57.95" customHeight="1">
      <c r="A10" s="7"/>
      <c r="B10" s="22" t="s">
        <v>10</v>
      </c>
      <c r="C10" s="22" t="s">
        <v>10</v>
      </c>
      <c r="D10" s="22" t="s">
        <v>4</v>
      </c>
      <c r="E10" s="7"/>
      <c r="F10" s="7"/>
      <c r="G10" s="7"/>
    </row>
    <row r="11" spans="1:7" ht="19.5" customHeight="1">
      <c r="A11" s="56">
        <f t="array" ref="A11:G11">DaysAndWeeks+DATE(CalendarYear,4,1)-WEEKDAY(DATE(CalendarYear,4,1),(WeekStart="Monday")+1)+29</f>
        <v>45774</v>
      </c>
      <c r="B11" s="56">
        <v>45775</v>
      </c>
      <c r="C11" s="56">
        <v>45776</v>
      </c>
      <c r="D11" s="56">
        <v>45777</v>
      </c>
      <c r="E11" s="9">
        <v>45778</v>
      </c>
      <c r="F11" s="9">
        <v>45779</v>
      </c>
      <c r="G11" s="9">
        <v>45780</v>
      </c>
    </row>
    <row r="12" spans="1:7" ht="57.95" customHeight="1">
      <c r="A12" s="9"/>
      <c r="B12" s="9"/>
      <c r="C12" s="9"/>
      <c r="D12" s="23" t="s">
        <v>11</v>
      </c>
      <c r="E12" s="9"/>
      <c r="F12" s="9"/>
      <c r="G12" s="9"/>
    </row>
    <row r="13" spans="1:7" ht="19.5" customHeight="1">
      <c r="A13" s="7">
        <f t="array" ref="A13:B13">DaysAndWeeks+DATE(CalendarYear,4,1)-WEEKDAY(DATE(CalendarYear,4,1),(WeekStart="Monday")+1)+36</f>
        <v>45781</v>
      </c>
      <c r="B13" s="7">
        <v>45782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1" t="s">
        <v>36</v>
      </c>
      <c r="E14" s="52" t="s">
        <v>74</v>
      </c>
      <c r="F14" s="53" t="s">
        <v>37</v>
      </c>
      <c r="G14" s="64" t="s">
        <v>68</v>
      </c>
    </row>
  </sheetData>
  <sheetProtection algorithmName="SHA-512" hashValue="epVj2ZYZ6ei9OWFVmBDoUdg+PTPi0xd01nzfB/kx0ca/ZoMTeHZPOKu9cjUdd7fNglJu+xZ46hloo8K2lVbUYA==" saltValue="qE/mhSP1lx6IT8O3bxXiGw==" spinCount="100000" sheet="1" objects="1" scenarios="1"/>
  <conditionalFormatting sqref="A13:C13">
    <cfRule type="expression" dxfId="26" priority="1">
      <formula>AND(DAY(A13)&gt;=1,DAY(A13)&lt;=15)</formula>
    </cfRule>
  </conditionalFormatting>
  <conditionalFormatting sqref="A3:F3">
    <cfRule type="expression" dxfId="25" priority="5">
      <formula>DAY(A3)&gt;8</formula>
    </cfRule>
  </conditionalFormatting>
  <conditionalFormatting sqref="A11:G11">
    <cfRule type="expression" dxfId="24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F1 D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300-000003000000}"/>
    <dataValidation allowBlank="1" showInputMessage="1" showErrorMessage="1" prompt="Enter Notes in the cell at right" sqref="C13:C14" xr:uid="{7875371C-E340-4E26-91DA-CB689E4B0C1D}"/>
    <dataValidation allowBlank="1" showInputMessage="1" showErrorMessage="1" prompt="Enter Notes in this cell" sqref="D13:G14" xr:uid="{CFAC788F-05BF-4205-9320-7C612EB4E065}"/>
    <dataValidation allowBlank="1" showInputMessage="1" showErrorMessage="1" prompt="This row &amp; rows 6, 8, 10, 12, &amp; 14 are cells for entering daily notes related to the calendar day in the cell above" sqref="A4" xr:uid="{00000000-0002-0000-0300-000008000000}"/>
    <dataValidation allowBlank="1" showInputMessage="1" showErrorMessage="1" prompt="The year in this cell is automatically updated. Select another year in cell K3 of the January worksheet to change the year" sqref="B1" xr:uid="{D16B5673-0252-4E4D-BE2B-2E1EE12D2911}"/>
    <dataValidation allowBlank="1" showErrorMessage="1" prompt="The year in this cell is automatically updated based on the year entered in cell K2. Calendar below has dates for previous and next month with lighter font shade" sqref="A1" xr:uid="{6D567830-7B7A-4F6F-BDAD-7CED070078C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A1:G14"/>
  <sheetViews>
    <sheetView showGridLines="0" topLeftCell="A3" zoomScaleNormal="100" workbookViewId="0">
      <selection activeCell="J10" sqref="J10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36"/>
      <c r="C1" s="36"/>
      <c r="D1" s="34"/>
      <c r="E1" s="38"/>
      <c r="F1" s="37" t="str">
        <f>"May "&amp;CalendarYear</f>
        <v>May 2025</v>
      </c>
      <c r="G1" s="39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DaysAndWeeks+DATE(CalendarYear,5,1)-WEEKDAY(DATE(CalendarYear,5,1),(WeekStart="Monday")+1)+1</f>
        <v>45774</v>
      </c>
      <c r="B3" s="9">
        <v>45775</v>
      </c>
      <c r="C3" s="9">
        <v>45776</v>
      </c>
      <c r="D3" s="9">
        <v>45777</v>
      </c>
      <c r="E3" s="56">
        <v>45778</v>
      </c>
      <c r="F3" s="56">
        <v>45779</v>
      </c>
      <c r="G3" s="56">
        <v>45780</v>
      </c>
    </row>
    <row r="4" spans="1:7" ht="57.95" customHeight="1">
      <c r="A4" s="9"/>
      <c r="B4" s="9"/>
      <c r="C4" s="9"/>
      <c r="D4" s="9"/>
      <c r="E4" s="9"/>
      <c r="F4" s="19"/>
      <c r="G4" s="9"/>
    </row>
    <row r="5" spans="1:7" ht="19.5" customHeight="1">
      <c r="A5" s="57">
        <f t="array" ref="A5:G5">DaysAndWeeks+DATE(CalendarYear,5,1)-WEEKDAY(DATE(CalendarYear,5,1),(WeekStart="Monday")+1)+8</f>
        <v>45781</v>
      </c>
      <c r="B5" s="57">
        <v>45782</v>
      </c>
      <c r="C5" s="57">
        <v>45783</v>
      </c>
      <c r="D5" s="57">
        <v>45784</v>
      </c>
      <c r="E5" s="57">
        <v>45785</v>
      </c>
      <c r="F5" s="57">
        <v>45786</v>
      </c>
      <c r="G5" s="57">
        <v>45787</v>
      </c>
    </row>
    <row r="6" spans="1:7" ht="57.95" customHeight="1">
      <c r="A6" s="7"/>
      <c r="B6" s="42" t="s">
        <v>38</v>
      </c>
      <c r="C6" s="43" t="s">
        <v>8</v>
      </c>
      <c r="D6" s="7"/>
      <c r="E6" s="7"/>
      <c r="F6" s="7"/>
      <c r="G6" s="7"/>
    </row>
    <row r="7" spans="1:7" ht="19.5" customHeight="1">
      <c r="A7" s="56">
        <f t="array" ref="A7:G7">DaysAndWeeks+DATE(CalendarYear,5,1)-WEEKDAY(DATE(CalendarYear,5,1),(WeekStart="Monday")+1)+15</f>
        <v>45788</v>
      </c>
      <c r="B7" s="56">
        <v>45789</v>
      </c>
      <c r="C7" s="56">
        <v>45790</v>
      </c>
      <c r="D7" s="56">
        <v>45791</v>
      </c>
      <c r="E7" s="56">
        <v>45792</v>
      </c>
      <c r="F7" s="56">
        <v>45793</v>
      </c>
      <c r="G7" s="56">
        <v>45794</v>
      </c>
    </row>
    <row r="8" spans="1:7" ht="57.95" customHeight="1">
      <c r="A8" s="9"/>
      <c r="B8" s="54" t="s">
        <v>6</v>
      </c>
      <c r="C8" s="46" t="s">
        <v>16</v>
      </c>
      <c r="D8" s="21" t="s">
        <v>7</v>
      </c>
      <c r="E8" s="21" t="s">
        <v>7</v>
      </c>
      <c r="F8" s="21" t="s">
        <v>7</v>
      </c>
      <c r="G8" s="9"/>
    </row>
    <row r="9" spans="1:7" ht="19.5" customHeight="1">
      <c r="A9" s="57">
        <f t="array" ref="A9:G9">DaysAndWeeks+DATE(CalendarYear,5,1)-WEEKDAY(DATE(CalendarYear,5,1),(WeekStart="Monday")+1)+22</f>
        <v>45795</v>
      </c>
      <c r="B9" s="57">
        <v>45796</v>
      </c>
      <c r="C9" s="57">
        <v>45797</v>
      </c>
      <c r="D9" s="57">
        <v>45798</v>
      </c>
      <c r="E9" s="57">
        <v>45799</v>
      </c>
      <c r="F9" s="57">
        <v>45800</v>
      </c>
      <c r="G9" s="57">
        <v>45801</v>
      </c>
    </row>
    <row r="10" spans="1:7" ht="57.95" customHeight="1">
      <c r="A10" s="7"/>
      <c r="B10" s="22" t="s">
        <v>9</v>
      </c>
      <c r="C10" s="22" t="s">
        <v>10</v>
      </c>
      <c r="D10" s="22" t="s">
        <v>10</v>
      </c>
      <c r="E10" s="22" t="s">
        <v>4</v>
      </c>
      <c r="F10" s="7"/>
      <c r="G10" s="7"/>
    </row>
    <row r="11" spans="1:7" ht="19.5" customHeight="1">
      <c r="A11" s="56">
        <f t="array" ref="A11:G11">DaysAndWeeks+DATE(CalendarYear,5,1)-WEEKDAY(DATE(CalendarYear,5,1),(WeekStart="Monday")+1)+29</f>
        <v>45802</v>
      </c>
      <c r="B11" s="56">
        <v>45803</v>
      </c>
      <c r="C11" s="56">
        <v>45804</v>
      </c>
      <c r="D11" s="56">
        <v>45805</v>
      </c>
      <c r="E11" s="56">
        <v>45806</v>
      </c>
      <c r="F11" s="56">
        <v>45807</v>
      </c>
      <c r="G11" s="56">
        <v>45808</v>
      </c>
    </row>
    <row r="12" spans="1:7" ht="57.95" customHeight="1">
      <c r="A12" s="9"/>
      <c r="B12" s="15"/>
      <c r="C12" s="9"/>
      <c r="D12" s="9"/>
      <c r="E12" s="9"/>
      <c r="F12" s="23" t="s">
        <v>11</v>
      </c>
      <c r="G12" s="9"/>
    </row>
    <row r="13" spans="1:7" ht="19.5" customHeight="1">
      <c r="A13" s="7">
        <f t="array" ref="A13:B13">DaysAndWeeks+DATE(CalendarYear,5,1)-WEEKDAY(DATE(CalendarYear,5,1),(WeekStart="Monday")+1)+36</f>
        <v>45809</v>
      </c>
      <c r="B13" s="7">
        <v>45810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75</v>
      </c>
      <c r="E14" s="53" t="s">
        <v>39</v>
      </c>
      <c r="F14" s="58" t="s">
        <v>67</v>
      </c>
      <c r="G14" s="59"/>
    </row>
  </sheetData>
  <conditionalFormatting sqref="A13:C13">
    <cfRule type="expression" dxfId="23" priority="1">
      <formula>AND(DAY(A13)&gt;=1,DAY(A13)&lt;=15)</formula>
    </cfRule>
  </conditionalFormatting>
  <conditionalFormatting sqref="A3:F3">
    <cfRule type="expression" dxfId="22" priority="5">
      <formula>DAY(A3)&gt;8</formula>
    </cfRule>
  </conditionalFormatting>
  <conditionalFormatting sqref="A11:G11">
    <cfRule type="expression" dxfId="21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F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400-000003000000}"/>
    <dataValidation allowBlank="1" showInputMessage="1" showErrorMessage="1" prompt="Enter Notes in the cell at right" sqref="C13:C14" xr:uid="{2D20D655-EB7D-4C84-AF27-DE5FD0BF2FC2}"/>
    <dataValidation allowBlank="1" showInputMessage="1" showErrorMessage="1" prompt="Enter Notes in this cell" sqref="D13:G13 D14:F14" xr:uid="{81F77814-7603-4FD3-AFC6-87E51D35997C}"/>
    <dataValidation allowBlank="1" showInputMessage="1" showErrorMessage="1" prompt="This row &amp; rows 6, 8, 10, 12, &amp; 14 are cells for entering daily notes related to the calendar day in the cell above" sqref="A4" xr:uid="{00000000-0002-0000-0400-000008000000}"/>
    <dataValidation allowBlank="1" showInputMessage="1" showErrorMessage="1" prompt="The year in this cell is automatically updated. Select another year in cell K3 of the January worksheet to change the year" sqref="B1" xr:uid="{ABE90B0D-7A98-427F-982B-03C8A65C5CD7}"/>
    <dataValidation allowBlank="1" showErrorMessage="1" prompt="The year in this cell is automatically updated based on the year entered in cell K2. Calendar below has dates for previous and next month with lighter font shade" sqref="A1" xr:uid="{06E0C5DE-DE6A-4F08-B763-5EC36AC0C91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G14"/>
  <sheetViews>
    <sheetView showGridLines="0" topLeftCell="A3" zoomScaleNormal="100" workbookViewId="0">
      <selection activeCell="K11" sqref="K11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33" t="str">
        <f>"June "&amp;CalendarYear</f>
        <v>June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47">
        <f t="array" ref="A3:G3">DaysAndWeeks+DATE(CalendarYear,6,1)-WEEKDAY(DATE(CalendarYear,6,1),(WeekStart="Monday")+1)+1</f>
        <v>45809</v>
      </c>
      <c r="B3" s="47">
        <v>45810</v>
      </c>
      <c r="C3" s="47">
        <v>45811</v>
      </c>
      <c r="D3" s="47">
        <v>45812</v>
      </c>
      <c r="E3" s="47">
        <v>45813</v>
      </c>
      <c r="F3" s="47">
        <v>45814</v>
      </c>
      <c r="G3" s="47">
        <v>45815</v>
      </c>
    </row>
    <row r="4" spans="1:7" ht="57.95" customHeight="1">
      <c r="A4" s="9"/>
      <c r="B4" s="19"/>
      <c r="C4" s="19"/>
      <c r="D4" s="9"/>
      <c r="E4" s="65" t="s">
        <v>40</v>
      </c>
      <c r="F4" s="66" t="s">
        <v>8</v>
      </c>
      <c r="G4" s="9"/>
    </row>
    <row r="5" spans="1:7" ht="19.5" customHeight="1">
      <c r="A5" s="49">
        <f t="array" ref="A5:G5">DaysAndWeeks+DATE(CalendarYear,6,1)-WEEKDAY(DATE(CalendarYear,6,1),(WeekStart="Monday")+1)+8</f>
        <v>45816</v>
      </c>
      <c r="B5" s="49">
        <v>45817</v>
      </c>
      <c r="C5" s="49">
        <v>45818</v>
      </c>
      <c r="D5" s="49">
        <v>45819</v>
      </c>
      <c r="E5" s="49">
        <v>45820</v>
      </c>
      <c r="F5" s="49">
        <v>45821</v>
      </c>
      <c r="G5" s="49">
        <v>45822</v>
      </c>
    </row>
    <row r="6" spans="1:7" ht="57.95" customHeight="1">
      <c r="A6" s="7"/>
      <c r="B6" s="7"/>
      <c r="C6" s="45" t="s">
        <v>6</v>
      </c>
      <c r="D6" s="67" t="s">
        <v>18</v>
      </c>
      <c r="E6" s="25" t="s">
        <v>7</v>
      </c>
      <c r="F6" s="25" t="s">
        <v>7</v>
      </c>
      <c r="G6" s="7"/>
    </row>
    <row r="7" spans="1:7" ht="19.5" customHeight="1">
      <c r="A7" s="47">
        <f t="array" ref="A7:G7">DaysAndWeeks+DATE(CalendarYear,6,1)-WEEKDAY(DATE(CalendarYear,6,1),(WeekStart="Monday")+1)+15</f>
        <v>45823</v>
      </c>
      <c r="B7" s="47">
        <v>45824</v>
      </c>
      <c r="C7" s="47">
        <v>45825</v>
      </c>
      <c r="D7" s="47">
        <v>45826</v>
      </c>
      <c r="E7" s="47">
        <v>45827</v>
      </c>
      <c r="F7" s="47">
        <v>45828</v>
      </c>
      <c r="G7" s="47">
        <v>45829</v>
      </c>
    </row>
    <row r="8" spans="1:7" ht="57.95" customHeight="1">
      <c r="A8" s="9"/>
      <c r="B8" s="21" t="s">
        <v>7</v>
      </c>
      <c r="C8" s="26" t="s">
        <v>9</v>
      </c>
      <c r="D8" s="26" t="s">
        <v>10</v>
      </c>
      <c r="E8" s="26" t="s">
        <v>10</v>
      </c>
      <c r="F8" s="26" t="s">
        <v>4</v>
      </c>
      <c r="G8" s="9"/>
    </row>
    <row r="9" spans="1:7" ht="19.5" customHeight="1">
      <c r="A9" s="49">
        <f t="array" ref="A9:G9">DaysAndWeeks+DATE(CalendarYear,6,1)-WEEKDAY(DATE(CalendarYear,6,1),(WeekStart="Monday")+1)+22</f>
        <v>45830</v>
      </c>
      <c r="B9" s="49">
        <v>45831</v>
      </c>
      <c r="C9" s="49">
        <v>45832</v>
      </c>
      <c r="D9" s="49">
        <v>45833</v>
      </c>
      <c r="E9" s="49">
        <v>45834</v>
      </c>
      <c r="F9" s="49">
        <v>45835</v>
      </c>
      <c r="G9" s="49">
        <v>45836</v>
      </c>
    </row>
    <row r="10" spans="1:7" ht="57.95" customHeight="1">
      <c r="A10" s="7"/>
      <c r="B10" s="7"/>
      <c r="C10" s="7"/>
      <c r="D10" s="7"/>
      <c r="E10" s="7"/>
      <c r="F10" s="7"/>
      <c r="G10" s="7"/>
    </row>
    <row r="11" spans="1:7" ht="19.5" customHeight="1">
      <c r="A11" s="47">
        <f t="array" ref="A11:G11">DaysAndWeeks+DATE(CalendarYear,6,1)-WEEKDAY(DATE(CalendarYear,6,1),(WeekStart="Monday")+1)+29</f>
        <v>45837</v>
      </c>
      <c r="B11" s="47">
        <v>45838</v>
      </c>
      <c r="C11" s="9">
        <v>45839</v>
      </c>
      <c r="D11" s="9">
        <v>45840</v>
      </c>
      <c r="E11" s="9">
        <v>45841</v>
      </c>
      <c r="F11" s="9">
        <v>45842</v>
      </c>
      <c r="G11" s="9">
        <v>45843</v>
      </c>
    </row>
    <row r="12" spans="1:7" ht="57.95" customHeight="1">
      <c r="A12" s="9"/>
      <c r="B12" s="23" t="s">
        <v>11</v>
      </c>
      <c r="C12" s="9"/>
      <c r="D12" s="9"/>
      <c r="E12" s="9"/>
      <c r="F12" s="9"/>
      <c r="G12" s="9"/>
    </row>
    <row r="13" spans="1:7" ht="19.5" customHeight="1">
      <c r="A13" s="7">
        <f t="array" ref="A13:B13">DaysAndWeeks+DATE(CalendarYear,6,1)-WEEKDAY(DATE(CalendarYear,6,1),(WeekStart="Monday")+1)+36</f>
        <v>45844</v>
      </c>
      <c r="B13" s="7">
        <v>45845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66</v>
      </c>
      <c r="E14" s="53" t="s">
        <v>41</v>
      </c>
      <c r="F14" s="58" t="s">
        <v>42</v>
      </c>
      <c r="G14" s="59"/>
    </row>
  </sheetData>
  <conditionalFormatting sqref="A13:C13">
    <cfRule type="expression" dxfId="20" priority="1">
      <formula>AND(DAY(A13)&gt;=1,DAY(A13)&lt;=15)</formula>
    </cfRule>
  </conditionalFormatting>
  <conditionalFormatting sqref="A3:F3">
    <cfRule type="expression" dxfId="19" priority="5">
      <formula>DAY(A3)&gt;8</formula>
    </cfRule>
  </conditionalFormatting>
  <conditionalFormatting sqref="A11:G11">
    <cfRule type="expression" dxfId="18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D1 F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500-000003000000}"/>
    <dataValidation allowBlank="1" showInputMessage="1" showErrorMessage="1" prompt="Enter Notes in the cell at right" sqref="C13:C14" xr:uid="{1F92B449-D395-46D6-AE03-63607A1A90BC}"/>
    <dataValidation allowBlank="1" showInputMessage="1" showErrorMessage="1" prompt="Enter Notes in this cell" sqref="D13:G13 D14:F14" xr:uid="{693C31E2-AB3F-4784-A8BA-E8F6EC61439E}"/>
    <dataValidation allowBlank="1" showInputMessage="1" showErrorMessage="1" prompt="This row &amp; rows 6, 8, 10, 12, &amp; 14 are cells for entering daily notes related to the calendar day in the cell above" sqref="A4" xr:uid="{00000000-0002-0000-0500-000008000000}"/>
    <dataValidation allowBlank="1" showInputMessage="1" showErrorMessage="1" prompt="The year in this cell is automatically updated. Select another year in cell K3 of the January worksheet to change the year" sqref="B1" xr:uid="{3B5EBA9E-6F2A-4A06-88F5-C22A25660616}"/>
    <dataValidation allowBlank="1" showErrorMessage="1" prompt="The year in this cell is automatically updated based on the year entered in cell K2. Calendar below has dates for previous and next month with lighter font shade" sqref="A1" xr:uid="{CEADCB3E-AD00-4867-A649-9983ADE15D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A1:G14"/>
  <sheetViews>
    <sheetView showGridLines="0" topLeftCell="A4" zoomScaleNormal="100" workbookViewId="0">
      <selection activeCell="L10" sqref="L10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33" t="str">
        <f>"July "&amp;CalendarYear</f>
        <v>July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DaysAndWeeks+DATE(CalendarYear,7,1)-WEEKDAY(DATE(CalendarYear,7,1),(WeekStart="Monday")+1)+1</f>
        <v>45837</v>
      </c>
      <c r="B3" s="9">
        <v>45838</v>
      </c>
      <c r="C3" s="47">
        <v>45839</v>
      </c>
      <c r="D3" s="47">
        <v>45840</v>
      </c>
      <c r="E3" s="47">
        <v>45841</v>
      </c>
      <c r="F3" s="47">
        <v>45842</v>
      </c>
      <c r="G3" s="47">
        <v>45843</v>
      </c>
    </row>
    <row r="4" spans="1:7" ht="57.95" customHeight="1">
      <c r="A4" s="9"/>
      <c r="B4" s="9"/>
      <c r="C4" s="44" t="s">
        <v>5</v>
      </c>
      <c r="D4" s="17"/>
      <c r="E4" s="9"/>
      <c r="F4" s="16"/>
      <c r="G4" s="9"/>
    </row>
    <row r="5" spans="1:7" ht="19.5" customHeight="1">
      <c r="A5" s="49">
        <f t="array" ref="A5:G5">DaysAndWeeks+DATE(CalendarYear,7,1)-WEEKDAY(DATE(CalendarYear,7,1),(WeekStart="Monday")+1)+8</f>
        <v>45844</v>
      </c>
      <c r="B5" s="49">
        <v>45845</v>
      </c>
      <c r="C5" s="49">
        <v>45846</v>
      </c>
      <c r="D5" s="49">
        <v>45847</v>
      </c>
      <c r="E5" s="49">
        <v>45848</v>
      </c>
      <c r="F5" s="49">
        <v>45849</v>
      </c>
      <c r="G5" s="49">
        <v>45850</v>
      </c>
    </row>
    <row r="6" spans="1:7" ht="57.95" customHeight="1">
      <c r="A6" s="7"/>
      <c r="B6" s="42" t="s">
        <v>43</v>
      </c>
      <c r="C6" s="43" t="s">
        <v>8</v>
      </c>
      <c r="D6" s="7"/>
      <c r="E6" s="45" t="s">
        <v>6</v>
      </c>
      <c r="F6" s="7"/>
      <c r="G6" s="7"/>
    </row>
    <row r="7" spans="1:7" ht="19.5" customHeight="1">
      <c r="A7" s="47">
        <f t="array" ref="A7:G7">DaysAndWeeks+DATE(CalendarYear,7,1)-WEEKDAY(DATE(CalendarYear,7,1),(WeekStart="Monday")+1)+15</f>
        <v>45851</v>
      </c>
      <c r="B7" s="47">
        <v>45852</v>
      </c>
      <c r="C7" s="47">
        <v>45853</v>
      </c>
      <c r="D7" s="47">
        <v>45854</v>
      </c>
      <c r="E7" s="47">
        <v>45855</v>
      </c>
      <c r="F7" s="47">
        <v>45856</v>
      </c>
      <c r="G7" s="47">
        <v>45857</v>
      </c>
    </row>
    <row r="8" spans="1:7" ht="57.95" customHeight="1">
      <c r="A8" s="9"/>
      <c r="B8" s="9"/>
      <c r="C8" s="46" t="s">
        <v>17</v>
      </c>
      <c r="D8" s="21" t="s">
        <v>7</v>
      </c>
      <c r="E8" s="21" t="s">
        <v>7</v>
      </c>
      <c r="F8" s="21" t="s">
        <v>7</v>
      </c>
      <c r="G8" s="9"/>
    </row>
    <row r="9" spans="1:7" ht="19.5" customHeight="1">
      <c r="A9" s="49">
        <f t="array" ref="A9:G9">DaysAndWeeks+DATE(CalendarYear,7,1)-WEEKDAY(DATE(CalendarYear,7,1),(WeekStart="Monday")+1)+22</f>
        <v>45858</v>
      </c>
      <c r="B9" s="49">
        <v>45859</v>
      </c>
      <c r="C9" s="49">
        <v>45860</v>
      </c>
      <c r="D9" s="49">
        <v>45861</v>
      </c>
      <c r="E9" s="49">
        <v>45862</v>
      </c>
      <c r="F9" s="49">
        <v>45863</v>
      </c>
      <c r="G9" s="49">
        <v>45864</v>
      </c>
    </row>
    <row r="10" spans="1:7" ht="57.95" customHeight="1">
      <c r="A10" s="7"/>
      <c r="B10" s="22" t="s">
        <v>9</v>
      </c>
      <c r="C10" s="22" t="s">
        <v>10</v>
      </c>
      <c r="D10" s="22" t="s">
        <v>10</v>
      </c>
      <c r="E10" s="22" t="s">
        <v>4</v>
      </c>
      <c r="F10" s="7"/>
      <c r="G10" s="7"/>
    </row>
    <row r="11" spans="1:7" ht="19.5" customHeight="1">
      <c r="A11" s="47">
        <f t="array" ref="A11:G11">DaysAndWeeks+DATE(CalendarYear,7,1)-WEEKDAY(DATE(CalendarYear,7,1),(WeekStart="Monday")+1)+29</f>
        <v>45865</v>
      </c>
      <c r="B11" s="47">
        <v>45866</v>
      </c>
      <c r="C11" s="47">
        <v>45867</v>
      </c>
      <c r="D11" s="47">
        <v>45868</v>
      </c>
      <c r="E11" s="47">
        <v>45869</v>
      </c>
      <c r="F11" s="9">
        <v>45870</v>
      </c>
      <c r="G11" s="9">
        <v>45871</v>
      </c>
    </row>
    <row r="12" spans="1:7" ht="57.95" customHeight="1">
      <c r="A12" s="9"/>
      <c r="B12" s="9"/>
      <c r="C12" s="9"/>
      <c r="D12" s="9"/>
      <c r="E12" s="23" t="s">
        <v>11</v>
      </c>
      <c r="F12" s="9"/>
      <c r="G12" s="9"/>
    </row>
    <row r="13" spans="1:7" ht="19.5" customHeight="1">
      <c r="A13" s="7">
        <f t="array" ref="A13:B13">DaysAndWeeks+DATE(CalendarYear,7,1)-WEEKDAY(DATE(CalendarYear,7,1),(WeekStart="Monday")+1)+36</f>
        <v>45872</v>
      </c>
      <c r="B13" s="7">
        <v>45873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1" t="s">
        <v>44</v>
      </c>
      <c r="E14" s="52" t="s">
        <v>76</v>
      </c>
      <c r="F14" s="53" t="s">
        <v>45</v>
      </c>
      <c r="G14" s="64" t="s">
        <v>65</v>
      </c>
    </row>
  </sheetData>
  <dataConsolidate/>
  <conditionalFormatting sqref="A13:C13">
    <cfRule type="expression" dxfId="17" priority="1">
      <formula>AND(DAY(A13)&gt;=1,DAY(A13)&lt;=15)</formula>
    </cfRule>
  </conditionalFormatting>
  <conditionalFormatting sqref="A3:F3">
    <cfRule type="expression" dxfId="16" priority="5">
      <formula>DAY(A3)&gt;8</formula>
    </cfRule>
  </conditionalFormatting>
  <conditionalFormatting sqref="A11:G11">
    <cfRule type="expression" dxfId="15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D1 F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600-000003000000}"/>
    <dataValidation allowBlank="1" showInputMessage="1" showErrorMessage="1" prompt="The year in this cell is automatically updated. Select another year in cell K3 of the January worksheet to change the year" sqref="B1" xr:uid="{00000000-0002-0000-0600-000004000000}"/>
    <dataValidation allowBlank="1" showInputMessage="1" showErrorMessage="1" prompt="Enter Notes in the cell at right" sqref="C13:C14" xr:uid="{113D32AC-AEB8-4381-ACFE-42669AF91C8B}"/>
    <dataValidation allowBlank="1" showInputMessage="1" showErrorMessage="1" prompt="Enter Notes in this cell" sqref="D13:G14" xr:uid="{C2F19175-94DD-461B-A637-26D29B6552D6}"/>
    <dataValidation allowBlank="1" showInputMessage="1" showErrorMessage="1" prompt="This row &amp; rows 6, 8, 10, 12, &amp; 14 are cells for entering daily notes related to the calendar day in the cell above" sqref="A4" xr:uid="{00000000-0002-0000-0600-000008000000}"/>
    <dataValidation allowBlank="1" showErrorMessage="1" prompt="The year in this cell is automatically updated based on the year entered in cell K2. Calendar below has dates for previous and next month with lighter font shade" sqref="A1" xr:uid="{5E24EB30-6FF3-4996-90F2-1C8A666D0BAA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A1:G14"/>
  <sheetViews>
    <sheetView showGridLines="0" topLeftCell="A3" zoomScaleNormal="100" workbookViewId="0">
      <selection activeCell="P14" sqref="P14"/>
    </sheetView>
  </sheetViews>
  <sheetFormatPr defaultColWidth="8.88671875" defaultRowHeight="14.25"/>
  <cols>
    <col min="1" max="1" width="18.44140625" customWidth="1"/>
    <col min="2" max="7" width="17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33" t="str">
        <f>"August "&amp;CalendarYear</f>
        <v>August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DaysAndWeeks+DATE(CalendarYear,8,1)-WEEKDAY(DATE(CalendarYear,8,1),(WeekStart="Monday")+1)+1</f>
        <v>45865</v>
      </c>
      <c r="B3" s="9">
        <v>45866</v>
      </c>
      <c r="C3" s="9">
        <v>45867</v>
      </c>
      <c r="D3" s="9">
        <v>45868</v>
      </c>
      <c r="E3" s="9">
        <v>45869</v>
      </c>
      <c r="F3" s="47">
        <v>45870</v>
      </c>
      <c r="G3" s="47">
        <v>45871</v>
      </c>
    </row>
    <row r="4" spans="1:7" ht="57.95" customHeight="1">
      <c r="A4" s="9"/>
      <c r="B4" s="9"/>
      <c r="C4" s="9"/>
      <c r="D4" s="9"/>
      <c r="E4" s="9"/>
      <c r="F4" s="17"/>
      <c r="G4" s="9"/>
    </row>
    <row r="5" spans="1:7" ht="19.5" customHeight="1">
      <c r="A5" s="49">
        <f t="array" ref="A5:G5">DaysAndWeeks+DATE(CalendarYear,8,1)-WEEKDAY(DATE(CalendarYear,8,1),(WeekStart="Monday")+1)+8</f>
        <v>45872</v>
      </c>
      <c r="B5" s="49">
        <v>45873</v>
      </c>
      <c r="C5" s="49">
        <v>45874</v>
      </c>
      <c r="D5" s="49">
        <v>45875</v>
      </c>
      <c r="E5" s="49">
        <v>45876</v>
      </c>
      <c r="F5" s="49">
        <v>45877</v>
      </c>
      <c r="G5" s="49">
        <v>45878</v>
      </c>
    </row>
    <row r="6" spans="1:7" ht="57.95" customHeight="1">
      <c r="A6" s="7"/>
      <c r="B6" s="7"/>
      <c r="C6" s="42" t="s">
        <v>46</v>
      </c>
      <c r="D6" s="43" t="s">
        <v>8</v>
      </c>
      <c r="E6" s="7"/>
      <c r="F6" s="7"/>
      <c r="G6" s="7"/>
    </row>
    <row r="7" spans="1:7" ht="19.5" customHeight="1">
      <c r="A7" s="47">
        <f t="array" ref="A7:G7">DaysAndWeeks+DATE(CalendarYear,8,1)-WEEKDAY(DATE(CalendarYear,8,1),(WeekStart="Monday")+1)+15</f>
        <v>45879</v>
      </c>
      <c r="B7" s="47">
        <v>45880</v>
      </c>
      <c r="C7" s="47">
        <v>45881</v>
      </c>
      <c r="D7" s="47">
        <v>45882</v>
      </c>
      <c r="E7" s="47">
        <v>45883</v>
      </c>
      <c r="F7" s="47">
        <v>45884</v>
      </c>
      <c r="G7" s="47">
        <v>45885</v>
      </c>
    </row>
    <row r="8" spans="1:7" ht="57.95" customHeight="1">
      <c r="A8" s="9"/>
      <c r="B8" s="54" t="s">
        <v>6</v>
      </c>
      <c r="C8" s="9"/>
      <c r="D8" s="46" t="s">
        <v>19</v>
      </c>
      <c r="E8" s="21" t="s">
        <v>7</v>
      </c>
      <c r="F8" s="21" t="s">
        <v>7</v>
      </c>
      <c r="G8" s="9"/>
    </row>
    <row r="9" spans="1:7" ht="19.5" customHeight="1">
      <c r="A9" s="49">
        <f t="array" ref="A9:G9">DaysAndWeeks+DATE(CalendarYear,8,1)-WEEKDAY(DATE(CalendarYear,8,1),(WeekStart="Monday")+1)+22</f>
        <v>45886</v>
      </c>
      <c r="B9" s="49">
        <v>45887</v>
      </c>
      <c r="C9" s="49">
        <v>45888</v>
      </c>
      <c r="D9" s="49">
        <v>45889</v>
      </c>
      <c r="E9" s="49">
        <v>45890</v>
      </c>
      <c r="F9" s="49">
        <v>45891</v>
      </c>
      <c r="G9" s="49">
        <v>45892</v>
      </c>
    </row>
    <row r="10" spans="1:7" ht="57.95" customHeight="1">
      <c r="A10" s="7"/>
      <c r="B10" s="25" t="s">
        <v>7</v>
      </c>
      <c r="C10" s="22" t="s">
        <v>9</v>
      </c>
      <c r="D10" s="22" t="s">
        <v>10</v>
      </c>
      <c r="E10" s="22" t="s">
        <v>10</v>
      </c>
      <c r="F10" s="22" t="s">
        <v>4</v>
      </c>
      <c r="G10" s="7"/>
    </row>
    <row r="11" spans="1:7" ht="19.5" customHeight="1">
      <c r="A11" s="47">
        <f t="array" ref="A11:G11">DaysAndWeeks+DATE(CalendarYear,8,1)-WEEKDAY(DATE(CalendarYear,8,1),(WeekStart="Monday")+1)+29</f>
        <v>45893</v>
      </c>
      <c r="B11" s="47">
        <v>45894</v>
      </c>
      <c r="C11" s="47">
        <v>45895</v>
      </c>
      <c r="D11" s="47">
        <v>45896</v>
      </c>
      <c r="E11" s="47">
        <v>45897</v>
      </c>
      <c r="F11" s="47">
        <v>45898</v>
      </c>
      <c r="G11" s="47">
        <v>45899</v>
      </c>
    </row>
    <row r="12" spans="1:7" ht="57.95" customHeight="1">
      <c r="A12" s="9"/>
      <c r="B12" s="9"/>
      <c r="C12" s="9"/>
      <c r="D12" s="9"/>
      <c r="E12" s="9"/>
      <c r="F12" s="23" t="s">
        <v>11</v>
      </c>
      <c r="G12" s="9"/>
    </row>
    <row r="13" spans="1:7" ht="19.5" customHeight="1">
      <c r="A13" s="49">
        <f t="array" ref="A13:B13">DaysAndWeeks+DATE(CalendarYear,8,1)-WEEKDAY(DATE(CalendarYear,8,1),(WeekStart="Monday")+1)+36</f>
        <v>45900</v>
      </c>
      <c r="B13" s="7">
        <v>45901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47</v>
      </c>
      <c r="E14" s="53" t="s">
        <v>48</v>
      </c>
      <c r="F14" s="58" t="s">
        <v>49</v>
      </c>
      <c r="G14" s="59"/>
    </row>
  </sheetData>
  <conditionalFormatting sqref="A13:C13">
    <cfRule type="expression" dxfId="14" priority="1">
      <formula>AND(DAY(A13)&gt;=1,DAY(A13)&lt;=15)</formula>
    </cfRule>
  </conditionalFormatting>
  <conditionalFormatting sqref="A3:F3">
    <cfRule type="expression" dxfId="13" priority="5">
      <formula>DAY(A3)&gt;8</formula>
    </cfRule>
  </conditionalFormatting>
  <conditionalFormatting sqref="A11:G11">
    <cfRule type="expression" dxfId="12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D1 F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700-000003000000}"/>
    <dataValidation allowBlank="1" showInputMessage="1" showErrorMessage="1" prompt="Enter Notes in the cell at right" sqref="C13:C14" xr:uid="{9DABB008-E492-4372-9617-19F50EE2C27C}"/>
    <dataValidation allowBlank="1" showInputMessage="1" showErrorMessage="1" prompt="Enter Notes in this cell" sqref="D13:G13 D14:F14" xr:uid="{D77F0EE7-7879-476D-973F-847761E7B090}"/>
    <dataValidation allowBlank="1" showInputMessage="1" showErrorMessage="1" prompt="This row &amp; rows 6, 8, 10, 12, &amp; 14 are cells for entering daily notes related to the calendar day in the cell above" sqref="A4" xr:uid="{00000000-0002-0000-0700-000008000000}"/>
    <dataValidation allowBlank="1" showInputMessage="1" showErrorMessage="1" prompt="The year in this cell is automatically updated. Select another year in cell K3 of the January worksheet to change the year" sqref="B1" xr:uid="{66CA7BBB-AB5C-45C6-8652-E95B2C7872CF}"/>
    <dataValidation allowBlank="1" showErrorMessage="1" prompt="The year in this cell is automatically updated based on the year entered in cell K2. Calendar below has dates for previous and next month with lighter font shade" sqref="A1" xr:uid="{37F4DDB8-7F3B-45E7-ABFD-180D09F6A33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A1:G14"/>
  <sheetViews>
    <sheetView showGridLines="0" topLeftCell="A5" zoomScaleNormal="100" workbookViewId="0">
      <selection activeCell="K14" sqref="K14"/>
    </sheetView>
  </sheetViews>
  <sheetFormatPr defaultColWidth="8.88671875" defaultRowHeight="14.25"/>
  <cols>
    <col min="1" max="1" width="18.44140625" customWidth="1"/>
    <col min="2" max="6" width="17.77734375" customWidth="1"/>
    <col min="7" max="7" width="18.77734375" customWidth="1"/>
    <col min="8" max="8" width="2.77734375" customWidth="1"/>
    <col min="9" max="9" width="10.6640625" customWidth="1"/>
  </cols>
  <sheetData>
    <row r="1" spans="1:7" ht="59.25" customHeight="1">
      <c r="A1" s="28" t="s">
        <v>25</v>
      </c>
      <c r="B1" s="29"/>
      <c r="C1" s="29"/>
      <c r="D1" s="33"/>
      <c r="E1" s="31"/>
      <c r="F1" s="40" t="str">
        <f>"September "&amp;CalendarYear</f>
        <v>September 2025</v>
      </c>
      <c r="G1" s="35"/>
    </row>
    <row r="2" spans="1:7" ht="21.75" customHeight="1">
      <c r="A2" s="5" t="str">
        <f>IF(WeekStart="SUNDAY",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DaysAndWeeks+DATE(CalendarYear,9,1)-WEEKDAY(DATE(CalendarYear,9,1),(WeekStart="Monday")+1)+1</f>
        <v>45900</v>
      </c>
      <c r="B3" s="47">
        <v>45901</v>
      </c>
      <c r="C3" s="47">
        <v>45902</v>
      </c>
      <c r="D3" s="47">
        <v>45903</v>
      </c>
      <c r="E3" s="47">
        <v>45904</v>
      </c>
      <c r="F3" s="47">
        <v>45905</v>
      </c>
      <c r="G3" s="47">
        <v>45906</v>
      </c>
    </row>
    <row r="4" spans="1:7" ht="57.95" customHeight="1">
      <c r="A4" s="9"/>
      <c r="B4" s="15"/>
      <c r="C4" s="17"/>
      <c r="D4" s="9"/>
      <c r="E4" s="9"/>
      <c r="F4" s="65" t="s">
        <v>50</v>
      </c>
      <c r="G4" s="9"/>
    </row>
    <row r="5" spans="1:7" ht="19.5" customHeight="1">
      <c r="A5" s="49">
        <f t="array" ref="A5:G5">DaysAndWeeks+DATE(CalendarYear,9,1)-WEEKDAY(DATE(CalendarYear,9,1),(WeekStart="Monday")+1)+8</f>
        <v>45907</v>
      </c>
      <c r="B5" s="49">
        <v>45908</v>
      </c>
      <c r="C5" s="49">
        <v>45909</v>
      </c>
      <c r="D5" s="49">
        <v>45910</v>
      </c>
      <c r="E5" s="49">
        <v>45911</v>
      </c>
      <c r="F5" s="49">
        <v>45912</v>
      </c>
      <c r="G5" s="49">
        <v>45913</v>
      </c>
    </row>
    <row r="6" spans="1:7" ht="57.95" customHeight="1">
      <c r="A6" s="7"/>
      <c r="B6" s="43" t="s">
        <v>8</v>
      </c>
      <c r="C6" s="7"/>
      <c r="D6" s="45" t="s">
        <v>6</v>
      </c>
      <c r="E6" s="7"/>
      <c r="F6" s="67" t="s">
        <v>20</v>
      </c>
      <c r="G6" s="7"/>
    </row>
    <row r="7" spans="1:7" ht="19.5" customHeight="1">
      <c r="A7" s="47">
        <f t="array" ref="A7:G7">DaysAndWeeks+DATE(CalendarYear,9,1)-WEEKDAY(DATE(CalendarYear,9,1),(WeekStart="Monday")+1)+15</f>
        <v>45914</v>
      </c>
      <c r="B7" s="47">
        <v>45915</v>
      </c>
      <c r="C7" s="47">
        <v>45916</v>
      </c>
      <c r="D7" s="47">
        <v>45917</v>
      </c>
      <c r="E7" s="47">
        <v>45918</v>
      </c>
      <c r="F7" s="47">
        <v>45919</v>
      </c>
      <c r="G7" s="47">
        <v>45920</v>
      </c>
    </row>
    <row r="8" spans="1:7" ht="57.95" customHeight="1">
      <c r="A8" s="9"/>
      <c r="B8" s="21" t="s">
        <v>7</v>
      </c>
      <c r="C8" s="21" t="s">
        <v>7</v>
      </c>
      <c r="D8" s="21" t="s">
        <v>7</v>
      </c>
      <c r="E8" s="26" t="s">
        <v>9</v>
      </c>
      <c r="F8" s="26" t="s">
        <v>10</v>
      </c>
      <c r="G8" s="9"/>
    </row>
    <row r="9" spans="1:7" ht="19.5" customHeight="1">
      <c r="A9" s="49">
        <f t="array" ref="A9:G9">DaysAndWeeks+DATE(CalendarYear,9,1)-WEEKDAY(DATE(CalendarYear,9,1),(WeekStart="Monday")+1)+22</f>
        <v>45921</v>
      </c>
      <c r="B9" s="49">
        <v>45922</v>
      </c>
      <c r="C9" s="49">
        <v>45923</v>
      </c>
      <c r="D9" s="49">
        <v>45924</v>
      </c>
      <c r="E9" s="49">
        <v>45925</v>
      </c>
      <c r="F9" s="49">
        <v>45926</v>
      </c>
      <c r="G9" s="49">
        <v>45927</v>
      </c>
    </row>
    <row r="10" spans="1:7" ht="57.95" customHeight="1">
      <c r="A10" s="7"/>
      <c r="B10" s="22" t="s">
        <v>10</v>
      </c>
      <c r="C10" s="22" t="s">
        <v>4</v>
      </c>
      <c r="D10" s="7"/>
      <c r="E10" s="7"/>
      <c r="F10" s="7"/>
      <c r="G10" s="7"/>
    </row>
    <row r="11" spans="1:7" ht="19.5" customHeight="1">
      <c r="A11" s="47">
        <f t="array" ref="A11:G11">DaysAndWeeks+DATE(CalendarYear,9,1)-WEEKDAY(DATE(CalendarYear,9,1),(WeekStart="Monday")+1)+29</f>
        <v>45928</v>
      </c>
      <c r="B11" s="47">
        <v>45929</v>
      </c>
      <c r="C11" s="47">
        <v>45930</v>
      </c>
      <c r="D11" s="9">
        <v>45931</v>
      </c>
      <c r="E11" s="9">
        <v>45932</v>
      </c>
      <c r="F11" s="9">
        <v>45933</v>
      </c>
      <c r="G11" s="9">
        <v>45934</v>
      </c>
    </row>
    <row r="12" spans="1:7" ht="57.95" customHeight="1">
      <c r="A12" s="9"/>
      <c r="B12" s="9"/>
      <c r="C12" s="23" t="s">
        <v>11</v>
      </c>
      <c r="D12" s="9"/>
      <c r="E12" s="9"/>
      <c r="F12" s="9"/>
      <c r="G12" s="9"/>
    </row>
    <row r="13" spans="1:7" ht="19.5" customHeight="1">
      <c r="A13" s="7">
        <f t="array" ref="A13:B13">DaysAndWeeks+DATE(CalendarYear,9,1)-WEEKDAY(DATE(CalendarYear,9,1),(WeekStart="Monday")+1)+36</f>
        <v>45935</v>
      </c>
      <c r="B13" s="7">
        <v>45936</v>
      </c>
      <c r="C13" s="60" t="s">
        <v>24</v>
      </c>
      <c r="D13" s="61"/>
      <c r="E13" s="61"/>
      <c r="F13" s="61"/>
      <c r="G13" s="62"/>
    </row>
    <row r="14" spans="1:7" ht="120">
      <c r="A14" s="7"/>
      <c r="B14" s="7"/>
      <c r="C14" s="63"/>
      <c r="D14" s="52" t="s">
        <v>51</v>
      </c>
      <c r="E14" s="53" t="s">
        <v>77</v>
      </c>
      <c r="F14" s="58" t="s">
        <v>52</v>
      </c>
      <c r="G14" s="59"/>
    </row>
  </sheetData>
  <conditionalFormatting sqref="A13:C13">
    <cfRule type="expression" dxfId="11" priority="1">
      <formula>AND(DAY(A13)&gt;=1,DAY(A13)&lt;=15)</formula>
    </cfRule>
  </conditionalFormatting>
  <conditionalFormatting sqref="A3:F3">
    <cfRule type="expression" dxfId="10" priority="5">
      <formula>DAY(A3)&gt;8</formula>
    </cfRule>
  </conditionalFormatting>
  <conditionalFormatting sqref="A11:G11">
    <cfRule type="expression" dxfId="9" priority="6">
      <formula>AND(DAY(A11)&gt;=1,DAY(A11)&lt;=15)</formula>
    </cfRule>
  </conditionalFormatting>
  <dataValidations count="9">
    <dataValidation allowBlank="1" showInputMessage="1" showErrorMessage="1" prompt="Automatically determined weekday" sqref="B2:G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D1 F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00000000-0002-0000-0800-000003000000}"/>
    <dataValidation allowBlank="1" showInputMessage="1" showErrorMessage="1" prompt="Enter Notes in the cell at right" sqref="C13:C14" xr:uid="{893D3B13-B866-45BC-BB49-9FC5494832FA}"/>
    <dataValidation allowBlank="1" showInputMessage="1" showErrorMessage="1" prompt="Enter Notes in this cell" sqref="D13:G13 D14:F14" xr:uid="{3619F9E9-34C0-4EC6-A51D-866D63DE1444}"/>
    <dataValidation allowBlank="1" showInputMessage="1" showErrorMessage="1" prompt="This row &amp; rows 6, 8, 10, 12, &amp; 14 are cells for entering daily notes related to the calendar day in the cell above" sqref="A4" xr:uid="{00000000-0002-0000-0800-000008000000}"/>
    <dataValidation allowBlank="1" showInputMessage="1" showErrorMessage="1" prompt="The year in this cell is automatically updated. Select another year in cell K3 of the January worksheet to change the year" sqref="B1" xr:uid="{4435369A-E4BA-4CCE-AFA8-841FBD5E4294}"/>
    <dataValidation allowBlank="1" showErrorMessage="1" prompt="The year in this cell is automatically updated based on the year entered in cell K2. Calendar below has dates for previous and next month with lighter font shade" sqref="A1" xr:uid="{C0920050-3114-42BD-8EC0-F2F4F30A45C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45F649-A5E1-49E2-B3BF-F9BCCA7272E3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71af3243-3dd4-4a8d-8c0d-dd76da1f02a5"/>
    <ds:schemaRef ds:uri="http://purl.org/dc/dcmitype/"/>
    <ds:schemaRef ds:uri="230e9df3-be65-4c73-a93b-d1236ebd677e"/>
    <ds:schemaRef ds:uri="http://purl.org/dc/terms/"/>
    <ds:schemaRef ds:uri="16c05727-aa75-4e4a-9b5f-8a80a1165891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2025-02-05T23:37:09Z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