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65521" windowWidth="8160" windowHeight="12015" activeTab="0"/>
  </bookViews>
  <sheets>
    <sheet name="FY09 Consolidated" sheetId="1" r:id="rId1"/>
    <sheet name="FY09 Boulder" sheetId="2" r:id="rId2"/>
    <sheet name="FY09 Colorado Springs" sheetId="3" r:id="rId3"/>
    <sheet name="FY09 Denver" sheetId="4" r:id="rId4"/>
    <sheet name="FY09 AMC" sheetId="5" r:id="rId5"/>
  </sheets>
  <definedNames>
    <definedName name="_xlnm.Print_Area" localSheetId="4">'FY09 AMC'!$A$1:$F$59</definedName>
    <definedName name="_xlnm.Print_Area" localSheetId="1">'FY09 Boulder'!$A$1:$H$71</definedName>
    <definedName name="_xlnm.Print_Area" localSheetId="2">'FY09 Colorado Springs'!$A$1:$F$59</definedName>
    <definedName name="_xlnm.Print_Area" localSheetId="0">'FY09 Consolidated'!$A$1:$F$60</definedName>
    <definedName name="_xlnm.Print_Area" localSheetId="3">'FY09 Denver'!$A$1:$F$59</definedName>
  </definedNames>
  <calcPr fullCalcOnLoad="1"/>
</workbook>
</file>

<file path=xl/sharedStrings.xml><?xml version="1.0" encoding="utf-8"?>
<sst xmlns="http://schemas.openxmlformats.org/spreadsheetml/2006/main" count="307" uniqueCount="74">
  <si>
    <t>FY 2008-09 Current Funds Budget</t>
  </si>
  <si>
    <t>Description</t>
  </si>
  <si>
    <t>State Appropriated Funding</t>
  </si>
  <si>
    <t>Auxiliary &amp; 
Self-Funded Activities</t>
  </si>
  <si>
    <t>Restricted Fund</t>
  </si>
  <si>
    <t>Total Current Funds</t>
  </si>
  <si>
    <t>FY 2008 Est. Actuals Total Current Funds</t>
  </si>
  <si>
    <t>Revenues</t>
  </si>
  <si>
    <t>Student Tuition and Fees</t>
  </si>
  <si>
    <t>Resident Tuition - COF</t>
  </si>
  <si>
    <t>Resident Tuition - Student Share</t>
  </si>
  <si>
    <t>Non-Resident Tuition</t>
  </si>
  <si>
    <t>Other tuition - Continuing Education</t>
  </si>
  <si>
    <t>Student fees</t>
  </si>
  <si>
    <t>Subtotal - Student Tuition and Fees</t>
  </si>
  <si>
    <t>Investment and Interest Income</t>
  </si>
  <si>
    <t>Grants and Contracts</t>
  </si>
  <si>
    <t>Federal Grants &amp; Contracts</t>
  </si>
  <si>
    <t>State and Local Grants &amp; Contracts</t>
  </si>
  <si>
    <t>Tobacco Funding</t>
  </si>
  <si>
    <t>Fee for Service Contract</t>
  </si>
  <si>
    <t>Subtotal - Grants &amp; Contracts</t>
  </si>
  <si>
    <t>Private/other gifts, grants and contracts</t>
  </si>
  <si>
    <t>Sales &amp; Services of educational departments</t>
  </si>
  <si>
    <t>Auxiliary Operating Revenues</t>
  </si>
  <si>
    <t>Health Services</t>
  </si>
  <si>
    <t>Other Revenues:</t>
  </si>
  <si>
    <t>Indirect Cost Reimbursement</t>
  </si>
  <si>
    <t>Denver AHEC Library Funding</t>
  </si>
  <si>
    <t>Other Sources</t>
  </si>
  <si>
    <t>TOTAL REVENUES</t>
  </si>
  <si>
    <t>Expenditures</t>
  </si>
  <si>
    <t>Educational &amp; General: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</si>
  <si>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</si>
  <si>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</si>
  <si>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</si>
  <si>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</si>
  <si>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</si>
  <si>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</si>
  <si>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Operations of Plant</t>
  </si>
  <si>
    <t>Scholarships &amp; Fellowships</t>
  </si>
  <si>
    <t>Auxiliary operating expenditures</t>
  </si>
  <si>
    <t>Other</t>
  </si>
  <si>
    <t>TOTAL EXPENDITURES</t>
  </si>
  <si>
    <t>Transfers Between Funds</t>
  </si>
  <si>
    <t>Mandatory Transfers</t>
  </si>
  <si>
    <t>Principal and interest</t>
  </si>
  <si>
    <t>Renewals &amp; replacements</t>
  </si>
  <si>
    <t>Matching funds/Other</t>
  </si>
  <si>
    <t>Subtotal -- Mandatory Transfers</t>
  </si>
  <si>
    <t>Voluntary Transfers &amp; Other</t>
  </si>
  <si>
    <t>Restricted receipts to be expended in future years</t>
  </si>
  <si>
    <t>Subtotal Voluntary Transfers</t>
  </si>
  <si>
    <t>TOTAL EXPENDITURES &amp; TRANSFERS</t>
  </si>
  <si>
    <t>Net Increase (Decrease) in Fund Balances</t>
  </si>
  <si>
    <t xml:space="preserve">*  Depreciation is not reflected in the current funds, rather in investment in plant.  Estimated FY 2008 depreciation is $90 million.  </t>
  </si>
  <si>
    <t>University of Colorado</t>
  </si>
  <si>
    <t>CU Consolidated</t>
  </si>
  <si>
    <t>Notes:</t>
  </si>
  <si>
    <t>For FY2008, the Direct Lending amount is estimated to be $113M and $118M in FY2009.  Pell and Work Study financial aid are in the Restricted Fund.</t>
  </si>
  <si>
    <t xml:space="preserve">This schedule removes Restricted Fund revenue equal to the indirect costs associated with research activities ($55.2M in FY2008 and $55.5M in FY2009). </t>
  </si>
  <si>
    <t xml:space="preserve">2) Revenue associated with research activity indirect costs is reflected only in the General Fund and Auxiliary Fund. </t>
  </si>
  <si>
    <t xml:space="preserve">3) State financial aid of $7.3M for FY2008 and an estimated $8.2M in FY2009 is included within state and local grants and contracts. </t>
  </si>
  <si>
    <t>4) Internal service revenue/expense activity is excluded from this schedule.</t>
  </si>
  <si>
    <t xml:space="preserve">5) All Auxiliary tuition for Continuing Education is classified as "Other Tuition" on this schedule. </t>
  </si>
  <si>
    <t>6) Scholarship allowance, fixed assets and other GASB-related adjustments are not included in the above figures.</t>
  </si>
  <si>
    <t>7)  The scholarship continuing budget in the General Fund is estimated to be $30.8M in FY2008 and $35.4M in FY2009; however, actual scholarship activity occurs in multiple expenditure categories.</t>
  </si>
  <si>
    <t>8) FY2008 gift revenue and expense in restricted Operations of Plant excludes one-time $10.5M resulting from the capital campaign for the Wolf Law building.</t>
  </si>
  <si>
    <t>Boulder Campus</t>
  </si>
  <si>
    <t>1) This schedule does not include revenue or expenses associated with the Direct Lending Program.   Direct Lending is reported outside of the current funds.</t>
  </si>
  <si>
    <t>Colorado Springs Campus</t>
  </si>
  <si>
    <t>University of Colorado Denver</t>
  </si>
  <si>
    <t>Denver Campus</t>
  </si>
  <si>
    <t xml:space="preserve">Anschutz Medical Campus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</si>
</sst>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[Red]\([$$-409]#,##0\)"/>
    <numFmt numFmtId="165" formatCode="[$$-409]#,##0"/>
    <numFmt numFmtId="166" formatCode="&quot;$&quot;#,##0"/>
  </numFmts>
  <fonts count="48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8.5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/>
      <bottom style="double"/>
    </border>
    <border>
      <left/>
      <right style="medium"/>
      <top/>
      <bottom style="thin"/>
    </border>
    <border>
      <left/>
      <right style="medium"/>
      <top style="thin"/>
      <bottom style="double"/>
    </border>
    <border>
      <left/>
      <right style="thin"/>
      <top style="medium"/>
      <bottom/>
    </border>
    <border>
      <left/>
      <right style="thin"/>
      <top style="double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164" fontId="10" fillId="0" borderId="10" xfId="0" applyNumberFormat="1" applyFont="1" applyBorder="1" applyAlignment="1">
      <alignment/>
    </xf>
    <xf numFmtId="164" fontId="11" fillId="0" borderId="11" xfId="0" applyNumberFormat="1" applyFont="1" applyBorder="1" applyAlignment="1">
      <alignment wrapText="1"/>
    </xf>
    <xf numFmtId="164" fontId="11" fillId="0" borderId="0" xfId="0" applyNumberFormat="1" applyFont="1" applyBorder="1" applyAlignment="1">
      <alignment wrapText="1"/>
    </xf>
    <xf numFmtId="6" fontId="11" fillId="0" borderId="12" xfId="44" applyNumberFormat="1" applyFont="1" applyBorder="1" applyAlignment="1">
      <alignment wrapText="1"/>
    </xf>
    <xf numFmtId="164" fontId="11" fillId="0" borderId="10" xfId="0" applyNumberFormat="1" applyFont="1" applyBorder="1" applyAlignment="1">
      <alignment/>
    </xf>
    <xf numFmtId="164" fontId="11" fillId="0" borderId="13" xfId="0" applyNumberFormat="1" applyFont="1" applyBorder="1" applyAlignment="1">
      <alignment wrapText="1"/>
    </xf>
    <xf numFmtId="6" fontId="11" fillId="0" borderId="14" xfId="44" applyNumberFormat="1" applyFont="1" applyBorder="1" applyAlignment="1">
      <alignment wrapText="1"/>
    </xf>
    <xf numFmtId="164" fontId="11" fillId="0" borderId="10" xfId="0" applyNumberFormat="1" applyFont="1" applyBorder="1" applyAlignment="1">
      <alignment horizontal="left" indent="1"/>
    </xf>
    <xf numFmtId="6" fontId="11" fillId="0" borderId="14" xfId="0" applyNumberFormat="1" applyFont="1" applyBorder="1" applyAlignment="1">
      <alignment wrapText="1"/>
    </xf>
    <xf numFmtId="164" fontId="11" fillId="0" borderId="15" xfId="0" applyNumberFormat="1" applyFont="1" applyBorder="1" applyAlignment="1">
      <alignment horizontal="left" indent="1"/>
    </xf>
    <xf numFmtId="164" fontId="10" fillId="0" borderId="16" xfId="0" applyNumberFormat="1" applyFont="1" applyBorder="1" applyAlignment="1">
      <alignment horizontal="right"/>
    </xf>
    <xf numFmtId="164" fontId="10" fillId="0" borderId="17" xfId="0" applyNumberFormat="1" applyFont="1" applyBorder="1" applyAlignment="1">
      <alignment wrapText="1"/>
    </xf>
    <xf numFmtId="164" fontId="10" fillId="0" borderId="18" xfId="0" applyNumberFormat="1" applyFont="1" applyBorder="1" applyAlignment="1">
      <alignment wrapText="1"/>
    </xf>
    <xf numFmtId="164" fontId="10" fillId="0" borderId="19" xfId="0" applyNumberFormat="1" applyFont="1" applyBorder="1" applyAlignment="1">
      <alignment wrapText="1"/>
    </xf>
    <xf numFmtId="6" fontId="10" fillId="0" borderId="20" xfId="44" applyNumberFormat="1" applyFont="1" applyBorder="1" applyAlignment="1">
      <alignment wrapText="1"/>
    </xf>
    <xf numFmtId="164" fontId="11" fillId="0" borderId="21" xfId="0" applyNumberFormat="1" applyFont="1" applyBorder="1" applyAlignment="1">
      <alignment horizontal="left" indent="1"/>
    </xf>
    <xf numFmtId="164" fontId="11" fillId="0" borderId="22" xfId="0" applyNumberFormat="1" applyFont="1" applyBorder="1" applyAlignment="1">
      <alignment wrapText="1"/>
    </xf>
    <xf numFmtId="164" fontId="11" fillId="0" borderId="23" xfId="0" applyNumberFormat="1" applyFont="1" applyBorder="1" applyAlignment="1">
      <alignment wrapText="1"/>
    </xf>
    <xf numFmtId="164" fontId="11" fillId="0" borderId="24" xfId="0" applyNumberFormat="1" applyFont="1" applyBorder="1" applyAlignment="1">
      <alignment wrapText="1"/>
    </xf>
    <xf numFmtId="6" fontId="11" fillId="0" borderId="25" xfId="0" applyNumberFormat="1" applyFont="1" applyBorder="1" applyAlignment="1">
      <alignment wrapText="1"/>
    </xf>
    <xf numFmtId="164" fontId="11" fillId="0" borderId="26" xfId="0" applyNumberFormat="1" applyFont="1" applyBorder="1" applyAlignment="1">
      <alignment wrapText="1"/>
    </xf>
    <xf numFmtId="6" fontId="11" fillId="0" borderId="27" xfId="44" applyNumberFormat="1" applyFont="1" applyBorder="1" applyAlignment="1">
      <alignment wrapText="1"/>
    </xf>
    <xf numFmtId="164" fontId="11" fillId="0" borderId="14" xfId="0" applyNumberFormat="1" applyFont="1" applyBorder="1" applyAlignment="1">
      <alignment wrapText="1"/>
    </xf>
    <xf numFmtId="164" fontId="11" fillId="0" borderId="21" xfId="0" applyNumberFormat="1" applyFont="1" applyBorder="1" applyAlignment="1">
      <alignment/>
    </xf>
    <xf numFmtId="164" fontId="11" fillId="0" borderId="25" xfId="0" applyNumberFormat="1" applyFont="1" applyBorder="1" applyAlignment="1">
      <alignment wrapText="1"/>
    </xf>
    <xf numFmtId="164" fontId="11" fillId="0" borderId="28" xfId="0" applyNumberFormat="1" applyFont="1" applyBorder="1" applyAlignment="1">
      <alignment wrapText="1"/>
    </xf>
    <xf numFmtId="164" fontId="11" fillId="0" borderId="16" xfId="0" applyNumberFormat="1" applyFont="1" applyBorder="1" applyAlignment="1">
      <alignment horizontal="right"/>
    </xf>
    <xf numFmtId="164" fontId="11" fillId="0" borderId="17" xfId="0" applyNumberFormat="1" applyFont="1" applyBorder="1" applyAlignment="1">
      <alignment wrapText="1"/>
    </xf>
    <xf numFmtId="164" fontId="11" fillId="0" borderId="18" xfId="0" applyNumberFormat="1" applyFont="1" applyBorder="1" applyAlignment="1">
      <alignment wrapText="1"/>
    </xf>
    <xf numFmtId="164" fontId="11" fillId="0" borderId="19" xfId="0" applyNumberFormat="1" applyFont="1" applyBorder="1" applyAlignment="1">
      <alignment wrapText="1"/>
    </xf>
    <xf numFmtId="6" fontId="11" fillId="0" borderId="20" xfId="44" applyNumberFormat="1" applyFont="1" applyBorder="1" applyAlignment="1">
      <alignment wrapText="1"/>
    </xf>
    <xf numFmtId="164" fontId="11" fillId="0" borderId="29" xfId="0" applyNumberFormat="1" applyFont="1" applyBorder="1" applyAlignment="1">
      <alignment horizontal="right"/>
    </xf>
    <xf numFmtId="164" fontId="11" fillId="0" borderId="30" xfId="0" applyNumberFormat="1" applyFont="1" applyBorder="1" applyAlignment="1">
      <alignment wrapText="1"/>
    </xf>
    <xf numFmtId="164" fontId="11" fillId="0" borderId="31" xfId="0" applyNumberFormat="1" applyFont="1" applyBorder="1" applyAlignment="1">
      <alignment wrapText="1"/>
    </xf>
    <xf numFmtId="164" fontId="11" fillId="0" borderId="32" xfId="0" applyNumberFormat="1" applyFont="1" applyBorder="1" applyAlignment="1">
      <alignment wrapText="1"/>
    </xf>
    <xf numFmtId="6" fontId="11" fillId="0" borderId="33" xfId="44" applyNumberFormat="1" applyFont="1" applyBorder="1" applyAlignment="1">
      <alignment wrapText="1"/>
    </xf>
    <xf numFmtId="164" fontId="11" fillId="0" borderId="34" xfId="0" applyNumberFormat="1" applyFont="1" applyBorder="1" applyAlignment="1">
      <alignment wrapText="1"/>
    </xf>
    <xf numFmtId="164" fontId="11" fillId="0" borderId="35" xfId="0" applyNumberFormat="1" applyFont="1" applyBorder="1" applyAlignment="1">
      <alignment/>
    </xf>
    <xf numFmtId="164" fontId="11" fillId="0" borderId="36" xfId="0" applyNumberFormat="1" applyFont="1" applyBorder="1" applyAlignment="1">
      <alignment wrapText="1"/>
    </xf>
    <xf numFmtId="164" fontId="11" fillId="0" borderId="37" xfId="0" applyNumberFormat="1" applyFont="1" applyBorder="1" applyAlignment="1">
      <alignment wrapText="1"/>
    </xf>
    <xf numFmtId="165" fontId="11" fillId="0" borderId="38" xfId="0" applyNumberFormat="1" applyFont="1" applyBorder="1" applyAlignment="1">
      <alignment wrapText="1"/>
    </xf>
    <xf numFmtId="164" fontId="4" fillId="33" borderId="39" xfId="0" applyNumberFormat="1" applyFont="1" applyFill="1" applyBorder="1" applyAlignment="1">
      <alignment/>
    </xf>
    <xf numFmtId="164" fontId="4" fillId="33" borderId="40" xfId="0" applyNumberFormat="1" applyFont="1" applyFill="1" applyBorder="1" applyAlignment="1">
      <alignment/>
    </xf>
    <xf numFmtId="164" fontId="4" fillId="33" borderId="41" xfId="0" applyNumberFormat="1" applyFont="1" applyFill="1" applyBorder="1" applyAlignment="1">
      <alignment/>
    </xf>
    <xf numFmtId="164" fontId="4" fillId="33" borderId="42" xfId="0" applyNumberFormat="1" applyFont="1" applyFill="1" applyBorder="1" applyAlignment="1">
      <alignment/>
    </xf>
    <xf numFmtId="164" fontId="2" fillId="0" borderId="37" xfId="0" applyNumberFormat="1" applyFont="1" applyBorder="1" applyAlignment="1">
      <alignment horizontal="center"/>
    </xf>
    <xf numFmtId="164" fontId="11" fillId="0" borderId="0" xfId="0" applyNumberFormat="1" applyFont="1" applyFill="1" applyAlignment="1">
      <alignment/>
    </xf>
    <xf numFmtId="164" fontId="11" fillId="0" borderId="43" xfId="0" applyNumberFormat="1" applyFont="1" applyBorder="1" applyAlignment="1">
      <alignment wrapText="1"/>
    </xf>
    <xf numFmtId="164" fontId="11" fillId="0" borderId="44" xfId="0" applyNumberFormat="1" applyFont="1" applyBorder="1" applyAlignment="1">
      <alignment wrapText="1"/>
    </xf>
    <xf numFmtId="164" fontId="11" fillId="0" borderId="45" xfId="0" applyNumberFormat="1" applyFont="1" applyBorder="1" applyAlignment="1">
      <alignment wrapText="1"/>
    </xf>
    <xf numFmtId="164" fontId="10" fillId="0" borderId="20" xfId="0" applyNumberFormat="1" applyFont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164" fontId="11" fillId="0" borderId="14" xfId="0" applyNumberFormat="1" applyFont="1" applyFill="1" applyBorder="1" applyAlignment="1">
      <alignment wrapText="1"/>
    </xf>
    <xf numFmtId="164" fontId="11" fillId="0" borderId="23" xfId="0" applyNumberFormat="1" applyFont="1" applyFill="1" applyBorder="1" applyAlignment="1">
      <alignment wrapText="1"/>
    </xf>
    <xf numFmtId="164" fontId="11" fillId="0" borderId="25" xfId="0" applyNumberFormat="1" applyFont="1" applyFill="1" applyBorder="1" applyAlignment="1">
      <alignment wrapText="1"/>
    </xf>
    <xf numFmtId="164" fontId="11" fillId="0" borderId="20" xfId="0" applyNumberFormat="1" applyFont="1" applyBorder="1" applyAlignment="1">
      <alignment wrapText="1"/>
    </xf>
    <xf numFmtId="164" fontId="11" fillId="0" borderId="33" xfId="0" applyNumberFormat="1" applyFont="1" applyBorder="1" applyAlignment="1">
      <alignment wrapText="1"/>
    </xf>
    <xf numFmtId="164" fontId="11" fillId="0" borderId="46" xfId="0" applyNumberFormat="1" applyFont="1" applyBorder="1" applyAlignment="1">
      <alignment wrapText="1"/>
    </xf>
    <xf numFmtId="164" fontId="11" fillId="0" borderId="47" xfId="0" applyNumberFormat="1" applyFont="1" applyBorder="1" applyAlignment="1">
      <alignment wrapText="1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4" fontId="4" fillId="33" borderId="40" xfId="0" applyNumberFormat="1" applyFont="1" applyFill="1" applyBorder="1" applyAlignment="1">
      <alignment wrapText="1"/>
    </xf>
    <xf numFmtId="164" fontId="4" fillId="33" borderId="44" xfId="0" applyNumberFormat="1" applyFont="1" applyFill="1" applyBorder="1" applyAlignment="1">
      <alignment wrapText="1"/>
    </xf>
    <xf numFmtId="164" fontId="4" fillId="33" borderId="41" xfId="0" applyNumberFormat="1" applyFont="1" applyFill="1" applyBorder="1" applyAlignment="1">
      <alignment wrapText="1"/>
    </xf>
    <xf numFmtId="164" fontId="4" fillId="33" borderId="42" xfId="0" applyNumberFormat="1" applyFont="1" applyFill="1" applyBorder="1" applyAlignment="1">
      <alignment wrapText="1"/>
    </xf>
    <xf numFmtId="164" fontId="10" fillId="0" borderId="48" xfId="0" applyNumberFormat="1" applyFont="1" applyBorder="1" applyAlignment="1">
      <alignment/>
    </xf>
    <xf numFmtId="164" fontId="11" fillId="0" borderId="49" xfId="0" applyNumberFormat="1" applyFont="1" applyBorder="1" applyAlignment="1">
      <alignment wrapText="1"/>
    </xf>
    <xf numFmtId="164" fontId="11" fillId="0" borderId="12" xfId="0" applyNumberFormat="1" applyFont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5" fontId="11" fillId="0" borderId="0" xfId="0" applyNumberFormat="1" applyFont="1" applyBorder="1" applyAlignment="1">
      <alignment wrapText="1"/>
    </xf>
    <xf numFmtId="164" fontId="11" fillId="0" borderId="50" xfId="0" applyNumberFormat="1" applyFont="1" applyBorder="1" applyAlignment="1">
      <alignment wrapText="1"/>
    </xf>
    <xf numFmtId="164" fontId="11" fillId="0" borderId="51" xfId="0" applyNumberFormat="1" applyFont="1" applyBorder="1" applyAlignment="1">
      <alignment wrapText="1"/>
    </xf>
    <xf numFmtId="164" fontId="10" fillId="0" borderId="52" xfId="0" applyNumberFormat="1" applyFont="1" applyBorder="1" applyAlignment="1">
      <alignment wrapText="1"/>
    </xf>
    <xf numFmtId="164" fontId="11" fillId="0" borderId="53" xfId="0" applyNumberFormat="1" applyFont="1" applyBorder="1" applyAlignment="1">
      <alignment wrapText="1"/>
    </xf>
    <xf numFmtId="164" fontId="11" fillId="0" borderId="54" xfId="0" applyNumberFormat="1" applyFont="1" applyBorder="1" applyAlignment="1">
      <alignment wrapText="1"/>
    </xf>
    <xf numFmtId="164" fontId="11" fillId="0" borderId="52" xfId="0" applyNumberFormat="1" applyFont="1" applyBorder="1" applyAlignment="1">
      <alignment wrapText="1"/>
    </xf>
    <xf numFmtId="164" fontId="11" fillId="0" borderId="55" xfId="0" applyNumberFormat="1" applyFont="1" applyBorder="1" applyAlignment="1">
      <alignment wrapText="1"/>
    </xf>
    <xf numFmtId="164" fontId="11" fillId="0" borderId="38" xfId="0" applyNumberFormat="1" applyFont="1" applyBorder="1" applyAlignment="1">
      <alignment wrapText="1"/>
    </xf>
    <xf numFmtId="164" fontId="11" fillId="0" borderId="56" xfId="0" applyNumberFormat="1" applyFont="1" applyBorder="1" applyAlignment="1">
      <alignment wrapText="1"/>
    </xf>
    <xf numFmtId="164" fontId="4" fillId="33" borderId="57" xfId="0" applyNumberFormat="1" applyFont="1" applyFill="1" applyBorder="1" applyAlignment="1">
      <alignment wrapText="1"/>
    </xf>
    <xf numFmtId="164" fontId="11" fillId="0" borderId="58" xfId="0" applyNumberFormat="1" applyFont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165" fontId="11" fillId="0" borderId="46" xfId="0" applyNumberFormat="1" applyFont="1" applyBorder="1" applyAlignment="1">
      <alignment wrapText="1"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2" fillId="0" borderId="49" xfId="0" applyNumberFormat="1" applyFont="1" applyFill="1" applyBorder="1" applyAlignment="1">
      <alignment horizontal="left"/>
    </xf>
    <xf numFmtId="164" fontId="5" fillId="0" borderId="0" xfId="0" applyNumberFormat="1" applyFont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64" fontId="47" fillId="34" borderId="59" xfId="55" applyNumberFormat="1" applyFont="1" applyFill="1" applyBorder="1" applyAlignment="1">
      <alignment horizontal="center" wrapText="1"/>
      <protection/>
    </xf>
    <xf numFmtId="164" fontId="47" fillId="34" borderId="60" xfId="55" applyNumberFormat="1" applyFont="1" applyFill="1" applyBorder="1" applyAlignment="1">
      <alignment horizontal="center" wrapText="1"/>
      <protection/>
    </xf>
    <xf numFmtId="164" fontId="47" fillId="34" borderId="61" xfId="55" applyNumberFormat="1" applyFont="1" applyFill="1" applyBorder="1" applyAlignment="1">
      <alignment horizontal="center" wrapText="1"/>
      <protection/>
    </xf>
    <xf numFmtId="164" fontId="47" fillId="34" borderId="62" xfId="55" applyNumberFormat="1" applyFont="1" applyFill="1" applyBorder="1" applyAlignment="1">
      <alignment horizontal="center" wrapText="1"/>
      <protection/>
    </xf>
    <xf numFmtId="164" fontId="47" fillId="34" borderId="59" xfId="0" applyNumberFormat="1" applyFont="1" applyFill="1" applyBorder="1" applyAlignment="1">
      <alignment horizontal="center"/>
    </xf>
    <xf numFmtId="164" fontId="47" fillId="34" borderId="63" xfId="0" applyNumberFormat="1" applyFont="1" applyFill="1" applyBorder="1" applyAlignment="1">
      <alignment horizontal="center" wrapText="1"/>
    </xf>
    <xf numFmtId="164" fontId="47" fillId="34" borderId="60" xfId="0" applyNumberFormat="1" applyFont="1" applyFill="1" applyBorder="1" applyAlignment="1">
      <alignment horizontal="center" wrapText="1"/>
    </xf>
    <xf numFmtId="164" fontId="47" fillId="34" borderId="64" xfId="0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tabSelected="1" zoomScalePageLayoutView="0" workbookViewId="0" topLeftCell="A1">
      <selection activeCell="H5" sqref="H5"/>
    </sheetView>
  </sheetViews>
  <sheetFormatPr defaultColWidth="9.140625" defaultRowHeight="15"/>
  <cols>
    <col min="1" max="1" width="44.7109375" style="0" customWidth="1"/>
    <col min="2" max="6" width="15.7109375" style="0" customWidth="1"/>
  </cols>
  <sheetData>
    <row r="1" spans="1:6" ht="15.75">
      <c r="A1" s="88" t="s">
        <v>0</v>
      </c>
      <c r="B1" s="88"/>
      <c r="C1" s="88"/>
      <c r="D1" s="88"/>
      <c r="E1" s="88"/>
      <c r="F1" s="88"/>
    </row>
    <row r="2" spans="1:6" ht="15.75">
      <c r="A2" s="88" t="s">
        <v>56</v>
      </c>
      <c r="B2" s="88"/>
      <c r="C2" s="88"/>
      <c r="D2" s="88"/>
      <c r="E2" s="88"/>
      <c r="F2" s="88"/>
    </row>
    <row r="3" spans="1:6" ht="15.75">
      <c r="A3" s="89" t="s">
        <v>57</v>
      </c>
      <c r="B3" s="90"/>
      <c r="C3" s="90"/>
      <c r="D3" s="90"/>
      <c r="E3" s="90"/>
      <c r="F3" s="90"/>
    </row>
    <row r="4" spans="1:6" ht="16.5" thickBot="1">
      <c r="A4" s="46"/>
      <c r="B4" s="46"/>
      <c r="C4" s="46"/>
      <c r="D4" s="46"/>
      <c r="E4" s="46"/>
      <c r="F4" s="46"/>
    </row>
    <row r="5" spans="1:6" ht="42" customHeight="1" thickBot="1">
      <c r="A5" s="94" t="s">
        <v>1</v>
      </c>
      <c r="B5" s="95" t="s">
        <v>2</v>
      </c>
      <c r="C5" s="95" t="s">
        <v>3</v>
      </c>
      <c r="D5" s="95" t="s">
        <v>4</v>
      </c>
      <c r="E5" s="95" t="s">
        <v>5</v>
      </c>
      <c r="F5" s="96" t="s">
        <v>6</v>
      </c>
    </row>
    <row r="6" spans="1:6" ht="15">
      <c r="A6" s="1" t="s">
        <v>7</v>
      </c>
      <c r="B6" s="2"/>
      <c r="C6" s="3"/>
      <c r="D6" s="3"/>
      <c r="E6" s="3"/>
      <c r="F6" s="4"/>
    </row>
    <row r="7" spans="1:6" ht="15">
      <c r="A7" s="5" t="s">
        <v>8</v>
      </c>
      <c r="B7" s="6"/>
      <c r="C7" s="3"/>
      <c r="D7" s="3"/>
      <c r="E7" s="3"/>
      <c r="F7" s="7"/>
    </row>
    <row r="8" spans="1:6" ht="15">
      <c r="A8" s="8" t="s">
        <v>9</v>
      </c>
      <c r="B8" s="6">
        <v>73926431</v>
      </c>
      <c r="C8" s="3">
        <v>0</v>
      </c>
      <c r="D8" s="3">
        <v>0</v>
      </c>
      <c r="E8" s="3">
        <v>73926431</v>
      </c>
      <c r="F8" s="9">
        <v>71993581</v>
      </c>
    </row>
    <row r="9" spans="1:6" ht="15">
      <c r="A9" s="8" t="s">
        <v>10</v>
      </c>
      <c r="B9" s="6">
        <v>272907425</v>
      </c>
      <c r="C9" s="3">
        <v>0</v>
      </c>
      <c r="D9" s="3">
        <v>0</v>
      </c>
      <c r="E9" s="3">
        <v>272907425</v>
      </c>
      <c r="F9" s="9">
        <v>251054392</v>
      </c>
    </row>
    <row r="10" spans="1:6" ht="15">
      <c r="A10" s="8" t="s">
        <v>11</v>
      </c>
      <c r="B10" s="6">
        <v>259102969</v>
      </c>
      <c r="C10" s="3">
        <v>0</v>
      </c>
      <c r="D10" s="3">
        <v>0</v>
      </c>
      <c r="E10" s="3">
        <v>259102969</v>
      </c>
      <c r="F10" s="9">
        <v>235133523</v>
      </c>
    </row>
    <row r="11" spans="1:6" ht="15">
      <c r="A11" s="8" t="s">
        <v>12</v>
      </c>
      <c r="B11" s="6">
        <v>0</v>
      </c>
      <c r="C11" s="3">
        <v>42774156</v>
      </c>
      <c r="D11" s="3">
        <v>0</v>
      </c>
      <c r="E11" s="3">
        <v>42774156</v>
      </c>
      <c r="F11" s="9">
        <v>40135534</v>
      </c>
    </row>
    <row r="12" spans="1:6" ht="15">
      <c r="A12" s="10" t="s">
        <v>13</v>
      </c>
      <c r="B12" s="6">
        <v>24788988</v>
      </c>
      <c r="C12" s="3">
        <v>43627183</v>
      </c>
      <c r="D12" s="3">
        <v>0</v>
      </c>
      <c r="E12" s="3">
        <v>68416171</v>
      </c>
      <c r="F12" s="9">
        <v>62075239</v>
      </c>
    </row>
    <row r="13" spans="1:6" ht="15">
      <c r="A13" s="11" t="s">
        <v>14</v>
      </c>
      <c r="B13" s="12">
        <v>630725813</v>
      </c>
      <c r="C13" s="13">
        <v>86401339</v>
      </c>
      <c r="D13" s="13">
        <v>0</v>
      </c>
      <c r="E13" s="14">
        <v>717127152</v>
      </c>
      <c r="F13" s="15">
        <v>660392269</v>
      </c>
    </row>
    <row r="14" spans="1:6" ht="15">
      <c r="A14" s="5" t="s">
        <v>15</v>
      </c>
      <c r="B14" s="6">
        <v>21500000</v>
      </c>
      <c r="C14" s="3">
        <v>24706243</v>
      </c>
      <c r="D14" s="3">
        <v>4125991.78</v>
      </c>
      <c r="E14" s="3">
        <v>50332234.78</v>
      </c>
      <c r="F14" s="9">
        <v>49257358</v>
      </c>
    </row>
    <row r="15" spans="1:6" ht="15">
      <c r="A15" s="5" t="s">
        <v>16</v>
      </c>
      <c r="B15" s="6"/>
      <c r="C15" s="3"/>
      <c r="D15" s="3"/>
      <c r="E15" s="3"/>
      <c r="F15" s="9"/>
    </row>
    <row r="16" spans="1:6" ht="15">
      <c r="A16" s="8" t="s">
        <v>17</v>
      </c>
      <c r="B16" s="6">
        <v>0</v>
      </c>
      <c r="C16" s="3">
        <v>0</v>
      </c>
      <c r="D16" s="3">
        <v>411252291.96000004</v>
      </c>
      <c r="E16" s="3">
        <v>411252291.96000004</v>
      </c>
      <c r="F16" s="9">
        <v>402919792</v>
      </c>
    </row>
    <row r="17" spans="1:6" ht="15">
      <c r="A17" s="8" t="s">
        <v>18</v>
      </c>
      <c r="B17" s="6">
        <v>0</v>
      </c>
      <c r="C17" s="3">
        <v>0</v>
      </c>
      <c r="D17" s="3">
        <v>55748114.49</v>
      </c>
      <c r="E17" s="3">
        <v>55748114.49</v>
      </c>
      <c r="F17" s="9">
        <v>47988253</v>
      </c>
    </row>
    <row r="18" spans="1:6" ht="15">
      <c r="A18" s="8" t="s">
        <v>19</v>
      </c>
      <c r="B18" s="6">
        <v>18943716</v>
      </c>
      <c r="C18" s="3">
        <v>0</v>
      </c>
      <c r="D18" s="3">
        <v>0</v>
      </c>
      <c r="E18" s="3">
        <v>18943716</v>
      </c>
      <c r="F18" s="9">
        <v>8511345</v>
      </c>
    </row>
    <row r="19" spans="1:6" ht="15">
      <c r="A19" s="8" t="s">
        <v>20</v>
      </c>
      <c r="B19" s="6">
        <v>135173018</v>
      </c>
      <c r="C19" s="3">
        <v>0</v>
      </c>
      <c r="D19" s="3">
        <v>0</v>
      </c>
      <c r="E19" s="3">
        <v>135173018</v>
      </c>
      <c r="F19" s="9">
        <v>122992759</v>
      </c>
    </row>
    <row r="20" spans="1:6" ht="15">
      <c r="A20" s="11" t="s">
        <v>21</v>
      </c>
      <c r="B20" s="12">
        <v>175616734</v>
      </c>
      <c r="C20" s="13">
        <v>24706243</v>
      </c>
      <c r="D20" s="13">
        <v>471126398.23</v>
      </c>
      <c r="E20" s="14">
        <v>671449375.23</v>
      </c>
      <c r="F20" s="15">
        <v>631669507</v>
      </c>
    </row>
    <row r="21" spans="1:6" ht="15">
      <c r="A21" s="5" t="s">
        <v>22</v>
      </c>
      <c r="B21" s="6">
        <v>0</v>
      </c>
      <c r="C21" s="3">
        <v>0</v>
      </c>
      <c r="D21" s="3">
        <v>158011728.51999998</v>
      </c>
      <c r="E21" s="3">
        <v>158011728.51999998</v>
      </c>
      <c r="F21" s="9">
        <v>169348271</v>
      </c>
    </row>
    <row r="22" spans="1:6" ht="15">
      <c r="A22" s="5" t="s">
        <v>23</v>
      </c>
      <c r="B22" s="6">
        <v>0</v>
      </c>
      <c r="C22" s="3">
        <v>131038902</v>
      </c>
      <c r="D22" s="3">
        <v>0</v>
      </c>
      <c r="E22" s="3">
        <v>131038902</v>
      </c>
      <c r="F22" s="9">
        <v>120161389</v>
      </c>
    </row>
    <row r="23" spans="1:6" ht="15">
      <c r="A23" s="5" t="s">
        <v>24</v>
      </c>
      <c r="B23" s="6">
        <v>0</v>
      </c>
      <c r="C23" s="3">
        <v>167985563</v>
      </c>
      <c r="D23" s="3">
        <v>0</v>
      </c>
      <c r="E23" s="3">
        <v>167985563</v>
      </c>
      <c r="F23" s="9">
        <v>160872429</v>
      </c>
    </row>
    <row r="24" spans="1:6" ht="15">
      <c r="A24" s="5" t="s">
        <v>25</v>
      </c>
      <c r="B24" s="6">
        <v>1430000</v>
      </c>
      <c r="C24" s="3">
        <v>292230955</v>
      </c>
      <c r="D24" s="3">
        <v>0</v>
      </c>
      <c r="E24" s="3">
        <v>293660955</v>
      </c>
      <c r="F24" s="9">
        <v>284941655</v>
      </c>
    </row>
    <row r="25" spans="1:6" ht="15">
      <c r="A25" s="5" t="s">
        <v>26</v>
      </c>
      <c r="B25" s="6"/>
      <c r="C25" s="3"/>
      <c r="D25" s="3"/>
      <c r="E25" s="3"/>
      <c r="F25" s="9"/>
    </row>
    <row r="26" spans="1:6" ht="15">
      <c r="A26" s="8" t="s">
        <v>27</v>
      </c>
      <c r="B26" s="6">
        <v>89603061</v>
      </c>
      <c r="C26" s="3">
        <v>36842852</v>
      </c>
      <c r="D26" s="3">
        <v>0</v>
      </c>
      <c r="E26" s="3">
        <v>126445913</v>
      </c>
      <c r="F26" s="9">
        <v>125767976</v>
      </c>
    </row>
    <row r="27" spans="1:6" ht="15">
      <c r="A27" s="8" t="s">
        <v>28</v>
      </c>
      <c r="B27" s="6">
        <v>4419968</v>
      </c>
      <c r="C27" s="3">
        <v>0</v>
      </c>
      <c r="D27" s="3">
        <v>0</v>
      </c>
      <c r="E27" s="3">
        <v>4419968</v>
      </c>
      <c r="F27" s="9">
        <v>4167139</v>
      </c>
    </row>
    <row r="28" spans="1:6" ht="15.75" thickBot="1">
      <c r="A28" s="16" t="s">
        <v>29</v>
      </c>
      <c r="B28" s="17">
        <v>53559973.480000004</v>
      </c>
      <c r="C28" s="18">
        <v>57796599.1</v>
      </c>
      <c r="D28" s="18">
        <v>3454294</v>
      </c>
      <c r="E28" s="19">
        <v>114810866.58000001</v>
      </c>
      <c r="F28" s="20">
        <v>100616685</v>
      </c>
    </row>
    <row r="29" spans="1:6" ht="15.75" thickTop="1">
      <c r="A29" s="42" t="s">
        <v>30</v>
      </c>
      <c r="B29" s="43">
        <v>955355549.48</v>
      </c>
      <c r="C29" s="44">
        <v>797002453.1</v>
      </c>
      <c r="D29" s="44">
        <v>632592420.75</v>
      </c>
      <c r="E29" s="44">
        <v>2384950423.33</v>
      </c>
      <c r="F29" s="45">
        <v>2257937320</v>
      </c>
    </row>
    <row r="30" spans="1:6" ht="15">
      <c r="A30" s="5"/>
      <c r="B30" s="21"/>
      <c r="C30" s="3"/>
      <c r="D30" s="3"/>
      <c r="E30" s="3"/>
      <c r="F30" s="22"/>
    </row>
    <row r="31" spans="1:6" ht="15">
      <c r="A31" s="1" t="s">
        <v>31</v>
      </c>
      <c r="B31" s="6"/>
      <c r="C31" s="3"/>
      <c r="D31" s="3"/>
      <c r="E31" s="3"/>
      <c r="F31" s="7"/>
    </row>
    <row r="32" spans="1:6" ht="15">
      <c r="A32" s="5" t="s">
        <v>32</v>
      </c>
      <c r="B32" s="6"/>
      <c r="C32" s="3"/>
      <c r="D32" s="3"/>
      <c r="E32" s="3"/>
      <c r="F32" s="7"/>
    </row>
    <row r="33" spans="1:6" ht="15">
      <c r="A33" s="8" t="s">
        <v>33</v>
      </c>
      <c r="B33" s="6">
        <v>477753791</v>
      </c>
      <c r="C33" s="3">
        <v>120892895</v>
      </c>
      <c r="D33" s="3">
        <v>98767403.21000001</v>
      </c>
      <c r="E33" s="3">
        <v>697414089.21</v>
      </c>
      <c r="F33" s="23">
        <v>652649389</v>
      </c>
    </row>
    <row r="34" spans="1:6" ht="15">
      <c r="A34" s="8" t="s">
        <v>34</v>
      </c>
      <c r="B34" s="6">
        <v>2084095</v>
      </c>
      <c r="C34" s="3">
        <v>568199</v>
      </c>
      <c r="D34" s="3">
        <v>402092262.16999996</v>
      </c>
      <c r="E34" s="3">
        <v>404744556.16999996</v>
      </c>
      <c r="F34" s="23">
        <v>400257938</v>
      </c>
    </row>
    <row r="35" spans="1:6" ht="15">
      <c r="A35" s="8" t="s">
        <v>35</v>
      </c>
      <c r="B35" s="6">
        <v>994087</v>
      </c>
      <c r="C35" s="3">
        <v>44915347</v>
      </c>
      <c r="D35" s="3">
        <v>38509650.57</v>
      </c>
      <c r="E35" s="3">
        <v>84419084.57</v>
      </c>
      <c r="F35" s="23">
        <v>80298394</v>
      </c>
    </row>
    <row r="36" spans="1:6" ht="15">
      <c r="A36" s="8" t="s">
        <v>36</v>
      </c>
      <c r="B36" s="6">
        <v>129405511</v>
      </c>
      <c r="C36" s="3">
        <v>5046514</v>
      </c>
      <c r="D36" s="3">
        <v>4524873.56</v>
      </c>
      <c r="E36" s="3">
        <v>138976898.56</v>
      </c>
      <c r="F36" s="23">
        <v>129891139</v>
      </c>
    </row>
    <row r="37" spans="1:6" ht="15">
      <c r="A37" s="8" t="s">
        <v>37</v>
      </c>
      <c r="B37" s="6">
        <v>49172490</v>
      </c>
      <c r="C37" s="3">
        <v>40892742</v>
      </c>
      <c r="D37" s="3">
        <v>4075144.75</v>
      </c>
      <c r="E37" s="3">
        <v>94140376.75</v>
      </c>
      <c r="F37" s="23">
        <v>87133706</v>
      </c>
    </row>
    <row r="38" spans="1:6" ht="15">
      <c r="A38" s="8" t="s">
        <v>38</v>
      </c>
      <c r="B38" s="6">
        <v>122122517</v>
      </c>
      <c r="C38" s="3">
        <v>55594759.88</v>
      </c>
      <c r="D38" s="3">
        <v>3368494.18</v>
      </c>
      <c r="E38" s="3">
        <v>181085771.06</v>
      </c>
      <c r="F38" s="23">
        <v>166018453.09</v>
      </c>
    </row>
    <row r="39" spans="1:6" ht="15">
      <c r="A39" s="8" t="s">
        <v>39</v>
      </c>
      <c r="B39" s="6">
        <v>94283641</v>
      </c>
      <c r="C39" s="3">
        <v>12874995</v>
      </c>
      <c r="D39" s="3">
        <v>1525684</v>
      </c>
      <c r="E39" s="3">
        <v>108684320</v>
      </c>
      <c r="F39" s="23">
        <v>103000965</v>
      </c>
    </row>
    <row r="40" spans="1:6" ht="15">
      <c r="A40" s="8" t="s">
        <v>40</v>
      </c>
      <c r="B40" s="6">
        <v>29514953</v>
      </c>
      <c r="C40" s="3">
        <v>7232079</v>
      </c>
      <c r="D40" s="3">
        <v>64033495.42</v>
      </c>
      <c r="E40" s="3">
        <v>100780527.42</v>
      </c>
      <c r="F40" s="23">
        <v>92452292</v>
      </c>
    </row>
    <row r="41" spans="1:6" ht="15">
      <c r="A41" s="5" t="s">
        <v>41</v>
      </c>
      <c r="B41" s="6">
        <v>0</v>
      </c>
      <c r="C41" s="3">
        <v>155950074</v>
      </c>
      <c r="D41" s="3">
        <v>8959686.44</v>
      </c>
      <c r="E41" s="3">
        <v>164909760.44</v>
      </c>
      <c r="F41" s="23">
        <v>157825984</v>
      </c>
    </row>
    <row r="42" spans="1:6" ht="15">
      <c r="A42" s="5" t="s">
        <v>25</v>
      </c>
      <c r="B42" s="6">
        <v>0</v>
      </c>
      <c r="C42" s="3">
        <v>286261701</v>
      </c>
      <c r="D42" s="3">
        <v>0</v>
      </c>
      <c r="E42" s="3">
        <v>286261701</v>
      </c>
      <c r="F42" s="23">
        <v>282932750</v>
      </c>
    </row>
    <row r="43" spans="1:6" ht="15.75" thickBot="1">
      <c r="A43" s="24" t="s">
        <v>42</v>
      </c>
      <c r="B43" s="17">
        <v>13518</v>
      </c>
      <c r="C43" s="18">
        <v>537935</v>
      </c>
      <c r="D43" s="18">
        <v>192470.19</v>
      </c>
      <c r="E43" s="18">
        <v>743923.19</v>
      </c>
      <c r="F43" s="25">
        <v>671735</v>
      </c>
    </row>
    <row r="44" spans="1:6" ht="15.75" thickTop="1">
      <c r="A44" s="42" t="s">
        <v>43</v>
      </c>
      <c r="B44" s="43">
        <v>905344603</v>
      </c>
      <c r="C44" s="44">
        <v>730767240.88</v>
      </c>
      <c r="D44" s="44">
        <v>626049164.49</v>
      </c>
      <c r="E44" s="44">
        <v>2262161008.37</v>
      </c>
      <c r="F44" s="45">
        <v>2153132745.09</v>
      </c>
    </row>
    <row r="45" spans="1:6" ht="15">
      <c r="A45" s="5"/>
      <c r="B45" s="21">
        <f>+B43+B51+B56</f>
        <v>50024464</v>
      </c>
      <c r="C45" s="26">
        <f>+C43+C51+C56</f>
        <v>66773147</v>
      </c>
      <c r="D45" s="26">
        <f>+D43+D51+D56</f>
        <v>6735726.19</v>
      </c>
      <c r="E45" s="3">
        <f>+E43+E51+E56</f>
        <v>123533337.19</v>
      </c>
      <c r="F45" s="7"/>
    </row>
    <row r="46" spans="1:6" ht="15">
      <c r="A46" s="1" t="s">
        <v>44</v>
      </c>
      <c r="B46" s="6"/>
      <c r="C46" s="3"/>
      <c r="D46" s="3"/>
      <c r="E46" s="3"/>
      <c r="F46" s="7"/>
    </row>
    <row r="47" spans="1:6" ht="15">
      <c r="A47" s="5" t="s">
        <v>45</v>
      </c>
      <c r="B47" s="6"/>
      <c r="C47" s="3"/>
      <c r="D47" s="3"/>
      <c r="E47" s="3"/>
      <c r="F47" s="7"/>
    </row>
    <row r="48" spans="1:6" ht="15">
      <c r="A48" s="8" t="s">
        <v>46</v>
      </c>
      <c r="B48" s="6">
        <v>5071277</v>
      </c>
      <c r="C48" s="3">
        <v>61102926</v>
      </c>
      <c r="D48" s="3">
        <v>0</v>
      </c>
      <c r="E48" s="3">
        <v>66174203</v>
      </c>
      <c r="F48" s="9">
        <v>52333265</v>
      </c>
    </row>
    <row r="49" spans="1:6" ht="15">
      <c r="A49" s="8" t="s">
        <v>47</v>
      </c>
      <c r="B49" s="6">
        <v>0</v>
      </c>
      <c r="C49" s="3">
        <v>5380701</v>
      </c>
      <c r="D49" s="3">
        <v>0</v>
      </c>
      <c r="E49" s="3">
        <v>5380701</v>
      </c>
      <c r="F49" s="9">
        <v>3068055</v>
      </c>
    </row>
    <row r="50" spans="1:6" ht="15">
      <c r="A50" s="10" t="s">
        <v>48</v>
      </c>
      <c r="B50" s="6">
        <v>6750734</v>
      </c>
      <c r="C50" s="3">
        <v>0</v>
      </c>
      <c r="D50" s="3">
        <v>0</v>
      </c>
      <c r="E50" s="3">
        <v>6750734</v>
      </c>
      <c r="F50" s="9">
        <v>7291217</v>
      </c>
    </row>
    <row r="51" spans="1:6" ht="15">
      <c r="A51" s="27" t="s">
        <v>49</v>
      </c>
      <c r="B51" s="28">
        <v>11822011</v>
      </c>
      <c r="C51" s="29">
        <v>66483627</v>
      </c>
      <c r="D51" s="29">
        <v>0</v>
      </c>
      <c r="E51" s="30">
        <v>78305638</v>
      </c>
      <c r="F51" s="31">
        <v>62692537</v>
      </c>
    </row>
    <row r="52" spans="1:6" ht="15">
      <c r="A52" s="5"/>
      <c r="B52" s="6"/>
      <c r="C52" s="3"/>
      <c r="D52" s="3"/>
      <c r="E52" s="3"/>
      <c r="F52" s="7"/>
    </row>
    <row r="53" spans="1:6" ht="15">
      <c r="A53" s="5" t="s">
        <v>50</v>
      </c>
      <c r="B53" s="6"/>
      <c r="C53" s="3"/>
      <c r="D53" s="3"/>
      <c r="E53" s="3"/>
      <c r="F53" s="7"/>
    </row>
    <row r="54" spans="1:6" ht="15">
      <c r="A54" s="8" t="s">
        <v>51</v>
      </c>
      <c r="B54" s="6">
        <v>0</v>
      </c>
      <c r="C54" s="3">
        <v>0</v>
      </c>
      <c r="D54" s="3">
        <v>0</v>
      </c>
      <c r="E54" s="3">
        <v>0</v>
      </c>
      <c r="F54" s="9">
        <v>0</v>
      </c>
    </row>
    <row r="55" spans="1:6" ht="15">
      <c r="A55" s="10" t="s">
        <v>42</v>
      </c>
      <c r="B55" s="6">
        <v>38188935</v>
      </c>
      <c r="C55" s="3">
        <v>-248415</v>
      </c>
      <c r="D55" s="3">
        <v>6543256</v>
      </c>
      <c r="E55" s="3">
        <v>44483776</v>
      </c>
      <c r="F55" s="9">
        <v>42112038</v>
      </c>
    </row>
    <row r="56" spans="1:6" ht="15.75" thickBot="1">
      <c r="A56" s="32" t="s">
        <v>52</v>
      </c>
      <c r="B56" s="33">
        <v>38188935</v>
      </c>
      <c r="C56" s="34">
        <v>-248415</v>
      </c>
      <c r="D56" s="34">
        <v>6543256</v>
      </c>
      <c r="E56" s="35">
        <v>44483776</v>
      </c>
      <c r="F56" s="36">
        <v>42112038</v>
      </c>
    </row>
    <row r="57" spans="1:6" ht="15.75" thickTop="1">
      <c r="A57" s="42" t="s">
        <v>53</v>
      </c>
      <c r="B57" s="43">
        <v>955355549</v>
      </c>
      <c r="C57" s="44">
        <v>797002452.88</v>
      </c>
      <c r="D57" s="44">
        <v>632592420.49</v>
      </c>
      <c r="E57" s="44">
        <v>2384950422.37</v>
      </c>
      <c r="F57" s="45">
        <v>2257937320.09</v>
      </c>
    </row>
    <row r="58" spans="1:6" ht="15">
      <c r="A58" s="5"/>
      <c r="B58" s="6"/>
      <c r="C58" s="3"/>
      <c r="D58" s="3"/>
      <c r="E58" s="37"/>
      <c r="F58" s="7"/>
    </row>
    <row r="59" spans="1:6" ht="15.75" thickBot="1">
      <c r="A59" s="38" t="s">
        <v>54</v>
      </c>
      <c r="B59" s="39">
        <v>0.48000001907348633</v>
      </c>
      <c r="C59" s="40">
        <v>0.2200000286102295</v>
      </c>
      <c r="D59" s="40">
        <v>0.25999999046325684</v>
      </c>
      <c r="E59" s="87">
        <v>0</v>
      </c>
      <c r="F59" s="41">
        <v>-0.09000015258789062</v>
      </c>
    </row>
    <row r="60" spans="1:9" ht="21" customHeight="1">
      <c r="A60" s="91" t="s">
        <v>55</v>
      </c>
      <c r="B60" s="91"/>
      <c r="C60" s="91"/>
      <c r="D60" s="91"/>
      <c r="E60" s="91"/>
      <c r="F60" s="91"/>
      <c r="G60" s="47"/>
      <c r="H60" s="47"/>
      <c r="I60" s="47"/>
    </row>
  </sheetData>
  <sheetProtection/>
  <mergeCells count="4">
    <mergeCell ref="A1:F1"/>
    <mergeCell ref="A2:F2"/>
    <mergeCell ref="A3:F3"/>
    <mergeCell ref="A60:F60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1">
      <selection activeCell="I18" sqref="I18"/>
    </sheetView>
  </sheetViews>
  <sheetFormatPr defaultColWidth="9.140625" defaultRowHeight="15"/>
  <cols>
    <col min="1" max="1" width="44.7109375" style="0" customWidth="1"/>
    <col min="2" max="6" width="15.7109375" style="0" customWidth="1"/>
  </cols>
  <sheetData>
    <row r="1" spans="1:6" ht="15.75">
      <c r="A1" s="88" t="s">
        <v>0</v>
      </c>
      <c r="B1" s="88"/>
      <c r="C1" s="88"/>
      <c r="D1" s="88"/>
      <c r="E1" s="88"/>
      <c r="F1" s="88"/>
    </row>
    <row r="2" spans="1:6" ht="15.75">
      <c r="A2" s="88" t="s">
        <v>56</v>
      </c>
      <c r="B2" s="88"/>
      <c r="C2" s="88"/>
      <c r="D2" s="88"/>
      <c r="E2" s="88"/>
      <c r="F2" s="88"/>
    </row>
    <row r="3" spans="1:6" ht="15.75">
      <c r="A3" s="89" t="s">
        <v>68</v>
      </c>
      <c r="B3" s="89"/>
      <c r="C3" s="89"/>
      <c r="D3" s="89"/>
      <c r="E3" s="89"/>
      <c r="F3" s="89"/>
    </row>
    <row r="4" spans="1:6" ht="16.5" thickBot="1">
      <c r="A4" s="46"/>
      <c r="B4" s="46"/>
      <c r="C4" s="46"/>
      <c r="D4" s="46"/>
      <c r="E4" s="46"/>
      <c r="F4" s="46"/>
    </row>
    <row r="5" spans="1:6" ht="42" customHeight="1" thickBot="1">
      <c r="A5" s="94" t="s">
        <v>1</v>
      </c>
      <c r="B5" s="94" t="s">
        <v>2</v>
      </c>
      <c r="C5" s="95" t="s">
        <v>3</v>
      </c>
      <c r="D5" s="95" t="s">
        <v>4</v>
      </c>
      <c r="E5" s="95" t="s">
        <v>5</v>
      </c>
      <c r="F5" s="97" t="s">
        <v>6</v>
      </c>
    </row>
    <row r="6" spans="1:6" ht="15">
      <c r="A6" s="1" t="s">
        <v>7</v>
      </c>
      <c r="B6" s="6"/>
      <c r="C6" s="3"/>
      <c r="D6" s="3"/>
      <c r="E6" s="3"/>
      <c r="F6" s="23"/>
    </row>
    <row r="7" spans="1:6" ht="15">
      <c r="A7" s="5" t="s">
        <v>8</v>
      </c>
      <c r="B7" s="6"/>
      <c r="C7" s="3"/>
      <c r="D7" s="3"/>
      <c r="E7" s="3"/>
      <c r="F7" s="23"/>
    </row>
    <row r="8" spans="1:6" ht="15">
      <c r="A8" s="8" t="s">
        <v>9</v>
      </c>
      <c r="B8" s="6">
        <v>41304003</v>
      </c>
      <c r="C8" s="3">
        <v>0</v>
      </c>
      <c r="D8" s="3">
        <v>0</v>
      </c>
      <c r="E8" s="3">
        <f aca="true" t="shared" si="0" ref="E8:E57">+B8+C8+D8</f>
        <v>41304003</v>
      </c>
      <c r="F8" s="23">
        <v>41703439</v>
      </c>
    </row>
    <row r="9" spans="1:6" ht="15">
      <c r="A9" s="8" t="s">
        <v>10</v>
      </c>
      <c r="B9" s="6">
        <v>135062609</v>
      </c>
      <c r="C9" s="3">
        <v>0</v>
      </c>
      <c r="D9" s="3">
        <v>0</v>
      </c>
      <c r="E9" s="3">
        <f t="shared" si="0"/>
        <v>135062609</v>
      </c>
      <c r="F9" s="23">
        <v>125823042</v>
      </c>
    </row>
    <row r="10" spans="1:6" ht="15">
      <c r="A10" s="8" t="s">
        <v>11</v>
      </c>
      <c r="B10" s="6">
        <v>222910603</v>
      </c>
      <c r="C10" s="3">
        <v>0</v>
      </c>
      <c r="D10" s="3">
        <v>0</v>
      </c>
      <c r="E10" s="3">
        <f t="shared" si="0"/>
        <v>222910603</v>
      </c>
      <c r="F10" s="23">
        <v>201716897</v>
      </c>
    </row>
    <row r="11" spans="1:6" ht="15">
      <c r="A11" s="8" t="s">
        <v>12</v>
      </c>
      <c r="B11" s="6">
        <v>0</v>
      </c>
      <c r="C11" s="3">
        <v>17103087</v>
      </c>
      <c r="D11" s="3">
        <v>0</v>
      </c>
      <c r="E11" s="3">
        <f t="shared" si="0"/>
        <v>17103087</v>
      </c>
      <c r="F11" s="23">
        <v>16788654</v>
      </c>
    </row>
    <row r="12" spans="1:6" ht="15">
      <c r="A12" s="10" t="s">
        <v>13</v>
      </c>
      <c r="B12" s="48">
        <v>11826144</v>
      </c>
      <c r="C12" s="49">
        <v>33363639</v>
      </c>
      <c r="D12" s="49">
        <v>0</v>
      </c>
      <c r="E12" s="49">
        <f t="shared" si="0"/>
        <v>45189783</v>
      </c>
      <c r="F12" s="50">
        <v>41322422</v>
      </c>
    </row>
    <row r="13" spans="1:6" ht="15">
      <c r="A13" s="11" t="s">
        <v>14</v>
      </c>
      <c r="B13" s="12">
        <f>SUM(B8:B12)</f>
        <v>411103359</v>
      </c>
      <c r="C13" s="13">
        <f>SUM(C8:C12)</f>
        <v>50466726</v>
      </c>
      <c r="D13" s="13">
        <f>SUM(D8:D12)</f>
        <v>0</v>
      </c>
      <c r="E13" s="13">
        <f t="shared" si="0"/>
        <v>461570085</v>
      </c>
      <c r="F13" s="51">
        <f>SUM(F8:F12)</f>
        <v>427354454</v>
      </c>
    </row>
    <row r="14" spans="1:6" ht="15">
      <c r="A14" s="5" t="s">
        <v>15</v>
      </c>
      <c r="B14" s="6">
        <v>0</v>
      </c>
      <c r="C14" s="3">
        <v>0</v>
      </c>
      <c r="D14" s="3">
        <v>1723601</v>
      </c>
      <c r="E14" s="3">
        <f t="shared" si="0"/>
        <v>1723601</v>
      </c>
      <c r="F14" s="23">
        <v>1659073</v>
      </c>
    </row>
    <row r="15" spans="1:6" ht="15">
      <c r="A15" s="5" t="s">
        <v>16</v>
      </c>
      <c r="B15" s="6"/>
      <c r="C15" s="3"/>
      <c r="D15" s="3"/>
      <c r="E15" s="3"/>
      <c r="F15" s="23"/>
    </row>
    <row r="16" spans="1:6" ht="15">
      <c r="A16" s="8" t="s">
        <v>17</v>
      </c>
      <c r="B16" s="6">
        <v>0</v>
      </c>
      <c r="C16" s="3">
        <v>0</v>
      </c>
      <c r="D16" s="3">
        <v>203044685</v>
      </c>
      <c r="E16" s="3">
        <f t="shared" si="0"/>
        <v>203044685</v>
      </c>
      <c r="F16" s="23">
        <v>197296625</v>
      </c>
    </row>
    <row r="17" spans="1:6" ht="15">
      <c r="A17" s="8" t="s">
        <v>18</v>
      </c>
      <c r="B17" s="6">
        <v>0</v>
      </c>
      <c r="C17" s="3">
        <v>0</v>
      </c>
      <c r="D17" s="3">
        <v>10524954</v>
      </c>
      <c r="E17" s="3">
        <f t="shared" si="0"/>
        <v>10524954</v>
      </c>
      <c r="F17" s="23">
        <v>9596002</v>
      </c>
    </row>
    <row r="18" spans="1:6" ht="15">
      <c r="A18" s="8" t="s">
        <v>19</v>
      </c>
      <c r="B18" s="6">
        <v>0</v>
      </c>
      <c r="C18" s="3">
        <v>0</v>
      </c>
      <c r="D18" s="3">
        <v>0</v>
      </c>
      <c r="E18" s="3">
        <f t="shared" si="0"/>
        <v>0</v>
      </c>
      <c r="F18" s="23">
        <v>0</v>
      </c>
    </row>
    <row r="19" spans="1:6" ht="15">
      <c r="A19" s="10" t="s">
        <v>20</v>
      </c>
      <c r="B19" s="48">
        <v>44979003</v>
      </c>
      <c r="C19" s="49">
        <v>0</v>
      </c>
      <c r="D19" s="49">
        <v>0</v>
      </c>
      <c r="E19" s="49">
        <f t="shared" si="0"/>
        <v>44979003</v>
      </c>
      <c r="F19" s="50">
        <v>37715932</v>
      </c>
    </row>
    <row r="20" spans="1:6" ht="15">
      <c r="A20" s="11" t="s">
        <v>21</v>
      </c>
      <c r="B20" s="12">
        <f>SUM(B14:B19)</f>
        <v>44979003</v>
      </c>
      <c r="C20" s="13">
        <f>SUM(C14:C19)</f>
        <v>0</v>
      </c>
      <c r="D20" s="13">
        <f>SUM(D14:D19)</f>
        <v>215293240</v>
      </c>
      <c r="E20" s="13">
        <f t="shared" si="0"/>
        <v>260272243</v>
      </c>
      <c r="F20" s="51">
        <f>SUM(F14:F19)</f>
        <v>246267632</v>
      </c>
    </row>
    <row r="21" spans="1:6" ht="15">
      <c r="A21" s="5" t="s">
        <v>22</v>
      </c>
      <c r="B21" s="6">
        <v>0</v>
      </c>
      <c r="C21" s="3">
        <v>0</v>
      </c>
      <c r="D21" s="3">
        <v>60914938</v>
      </c>
      <c r="E21" s="3">
        <f t="shared" si="0"/>
        <v>60914938</v>
      </c>
      <c r="F21" s="23">
        <v>60641523</v>
      </c>
    </row>
    <row r="22" spans="1:6" ht="15">
      <c r="A22" s="5" t="s">
        <v>23</v>
      </c>
      <c r="B22" s="6">
        <v>0</v>
      </c>
      <c r="C22" s="3">
        <v>27338248</v>
      </c>
      <c r="D22" s="3">
        <v>0</v>
      </c>
      <c r="E22" s="52">
        <f t="shared" si="0"/>
        <v>27338248</v>
      </c>
      <c r="F22" s="53">
        <v>26085483</v>
      </c>
    </row>
    <row r="23" spans="1:6" ht="15">
      <c r="A23" s="5" t="s">
        <v>24</v>
      </c>
      <c r="B23" s="6">
        <v>0</v>
      </c>
      <c r="C23" s="3">
        <v>142201912</v>
      </c>
      <c r="D23" s="3">
        <v>0</v>
      </c>
      <c r="E23" s="3">
        <f t="shared" si="0"/>
        <v>142201912</v>
      </c>
      <c r="F23" s="23">
        <v>135255588</v>
      </c>
    </row>
    <row r="24" spans="1:6" ht="15">
      <c r="A24" s="5" t="s">
        <v>25</v>
      </c>
      <c r="B24" s="6">
        <v>0</v>
      </c>
      <c r="C24" s="3">
        <v>0</v>
      </c>
      <c r="D24" s="3">
        <v>0</v>
      </c>
      <c r="E24" s="3">
        <f t="shared" si="0"/>
        <v>0</v>
      </c>
      <c r="F24" s="23">
        <v>0</v>
      </c>
    </row>
    <row r="25" spans="1:6" ht="15">
      <c r="A25" s="5" t="s">
        <v>26</v>
      </c>
      <c r="B25" s="6"/>
      <c r="C25" s="3"/>
      <c r="D25" s="3"/>
      <c r="E25" s="3"/>
      <c r="F25" s="23"/>
    </row>
    <row r="26" spans="1:6" ht="15">
      <c r="A26" s="8" t="s">
        <v>27</v>
      </c>
      <c r="B26" s="6">
        <v>43187137</v>
      </c>
      <c r="C26" s="3">
        <v>12354000</v>
      </c>
      <c r="D26" s="3">
        <v>0</v>
      </c>
      <c r="E26" s="3">
        <f t="shared" si="0"/>
        <v>55541137</v>
      </c>
      <c r="F26" s="23">
        <v>55163200</v>
      </c>
    </row>
    <row r="27" spans="1:6" ht="15">
      <c r="A27" s="8" t="s">
        <v>28</v>
      </c>
      <c r="B27" s="6">
        <v>0</v>
      </c>
      <c r="C27" s="3">
        <v>0</v>
      </c>
      <c r="D27" s="3">
        <v>0</v>
      </c>
      <c r="E27" s="3">
        <f t="shared" si="0"/>
        <v>0</v>
      </c>
      <c r="F27" s="23">
        <v>0</v>
      </c>
    </row>
    <row r="28" spans="1:6" ht="15.75" thickBot="1">
      <c r="A28" s="16" t="s">
        <v>29</v>
      </c>
      <c r="B28" s="17">
        <v>3942177</v>
      </c>
      <c r="C28" s="18">
        <v>6502194</v>
      </c>
      <c r="D28" s="18">
        <v>0</v>
      </c>
      <c r="E28" s="54">
        <f t="shared" si="0"/>
        <v>10444371</v>
      </c>
      <c r="F28" s="55">
        <v>10257010</v>
      </c>
    </row>
    <row r="29" spans="1:6" ht="15.75" thickTop="1">
      <c r="A29" s="42" t="s">
        <v>30</v>
      </c>
      <c r="B29" s="43">
        <f>+B28+B27+B26+B24+B23+B22+B21+B20+B13</f>
        <v>503211676</v>
      </c>
      <c r="C29" s="44">
        <f>+C28+C27+C26+C24+C23+C22+C21+C20+C13</f>
        <v>238863080</v>
      </c>
      <c r="D29" s="44">
        <f>+D28+D27+D26+D24+D23+D22+D21+D20+D13</f>
        <v>276208178</v>
      </c>
      <c r="E29" s="44">
        <f t="shared" si="0"/>
        <v>1018282934</v>
      </c>
      <c r="F29" s="45">
        <f>+F28+F27+F26+F24+F23+F22+F21+F20+F13</f>
        <v>961024890</v>
      </c>
    </row>
    <row r="30" spans="1:6" ht="15">
      <c r="A30" s="5"/>
      <c r="B30" s="6"/>
      <c r="C30" s="3"/>
      <c r="D30" s="3"/>
      <c r="E30" s="3"/>
      <c r="F30" s="23"/>
    </row>
    <row r="31" spans="1:6" ht="15">
      <c r="A31" s="1" t="s">
        <v>31</v>
      </c>
      <c r="B31" s="6"/>
      <c r="C31" s="3"/>
      <c r="D31" s="3"/>
      <c r="E31" s="3"/>
      <c r="F31" s="23"/>
    </row>
    <row r="32" spans="1:6" ht="15">
      <c r="A32" s="5" t="s">
        <v>32</v>
      </c>
      <c r="B32" s="6"/>
      <c r="C32" s="3"/>
      <c r="D32" s="3"/>
      <c r="E32" s="3"/>
      <c r="F32" s="23"/>
    </row>
    <row r="33" spans="1:6" ht="15">
      <c r="A33" s="8" t="s">
        <v>33</v>
      </c>
      <c r="B33" s="6">
        <v>284687411</v>
      </c>
      <c r="C33" s="3">
        <v>27382942</v>
      </c>
      <c r="D33" s="3">
        <v>26771983</v>
      </c>
      <c r="E33" s="3">
        <f t="shared" si="0"/>
        <v>338842336</v>
      </c>
      <c r="F33" s="23">
        <v>316244670</v>
      </c>
    </row>
    <row r="34" spans="1:6" ht="15">
      <c r="A34" s="8" t="s">
        <v>34</v>
      </c>
      <c r="B34" s="6">
        <v>1767048</v>
      </c>
      <c r="C34" s="3">
        <v>526595</v>
      </c>
      <c r="D34" s="3">
        <v>193674046</v>
      </c>
      <c r="E34" s="3">
        <f t="shared" si="0"/>
        <v>195967689</v>
      </c>
      <c r="F34" s="23">
        <v>191250954</v>
      </c>
    </row>
    <row r="35" spans="1:6" ht="15">
      <c r="A35" s="8" t="s">
        <v>35</v>
      </c>
      <c r="B35" s="6">
        <v>749506</v>
      </c>
      <c r="C35" s="3">
        <v>2422337</v>
      </c>
      <c r="D35" s="3">
        <v>2889038</v>
      </c>
      <c r="E35" s="3">
        <f t="shared" si="0"/>
        <v>6060881</v>
      </c>
      <c r="F35" s="23">
        <v>5798051</v>
      </c>
    </row>
    <row r="36" spans="1:6" ht="15">
      <c r="A36" s="8" t="s">
        <v>36</v>
      </c>
      <c r="B36" s="6">
        <v>73590260</v>
      </c>
      <c r="C36" s="3">
        <v>4212760</v>
      </c>
      <c r="D36" s="3">
        <v>3217338</v>
      </c>
      <c r="E36" s="3">
        <f t="shared" si="0"/>
        <v>81020358</v>
      </c>
      <c r="F36" s="53">
        <v>75804498</v>
      </c>
    </row>
    <row r="37" spans="1:6" ht="15">
      <c r="A37" s="8" t="s">
        <v>37</v>
      </c>
      <c r="B37" s="6">
        <v>35109278</v>
      </c>
      <c r="C37" s="3">
        <v>36861652</v>
      </c>
      <c r="D37" s="3">
        <v>2298099</v>
      </c>
      <c r="E37" s="3">
        <f t="shared" si="0"/>
        <v>74269029</v>
      </c>
      <c r="F37" s="23">
        <v>69693056</v>
      </c>
    </row>
    <row r="38" spans="1:6" ht="15">
      <c r="A38" s="8" t="s">
        <v>38</v>
      </c>
      <c r="B38" s="6">
        <v>35154785</v>
      </c>
      <c r="C38" s="3">
        <v>3159570</v>
      </c>
      <c r="D38" s="3">
        <v>1313199</v>
      </c>
      <c r="E38" s="3">
        <f t="shared" si="0"/>
        <v>39627554</v>
      </c>
      <c r="F38" s="23">
        <v>36633453</v>
      </c>
    </row>
    <row r="39" spans="1:6" ht="15">
      <c r="A39" s="8" t="s">
        <v>39</v>
      </c>
      <c r="B39" s="6">
        <v>55655833</v>
      </c>
      <c r="C39" s="3">
        <v>0</v>
      </c>
      <c r="D39" s="3">
        <v>900895</v>
      </c>
      <c r="E39" s="3">
        <f t="shared" si="0"/>
        <v>56556728</v>
      </c>
      <c r="F39" s="53">
        <v>52918030</v>
      </c>
    </row>
    <row r="40" spans="1:6" ht="15">
      <c r="A40" s="8" t="s">
        <v>40</v>
      </c>
      <c r="B40" s="6">
        <v>16497555</v>
      </c>
      <c r="C40" s="3">
        <v>6951054</v>
      </c>
      <c r="D40" s="3">
        <v>32829981</v>
      </c>
      <c r="E40" s="3">
        <f t="shared" si="0"/>
        <v>56278590</v>
      </c>
      <c r="F40" s="23">
        <v>49682855</v>
      </c>
    </row>
    <row r="41" spans="1:6" ht="15">
      <c r="A41" s="5" t="s">
        <v>41</v>
      </c>
      <c r="B41" s="6">
        <v>0</v>
      </c>
      <c r="C41" s="3">
        <v>121621103</v>
      </c>
      <c r="D41" s="3">
        <v>8864095</v>
      </c>
      <c r="E41" s="52">
        <f t="shared" si="0"/>
        <v>130485198</v>
      </c>
      <c r="F41" s="23">
        <v>124441710</v>
      </c>
    </row>
    <row r="42" spans="1:6" ht="15">
      <c r="A42" s="5" t="s">
        <v>25</v>
      </c>
      <c r="B42" s="6">
        <v>0</v>
      </c>
      <c r="C42" s="3">
        <v>0</v>
      </c>
      <c r="D42" s="3">
        <v>0</v>
      </c>
      <c r="E42" s="3">
        <f t="shared" si="0"/>
        <v>0</v>
      </c>
      <c r="F42" s="23">
        <v>0</v>
      </c>
    </row>
    <row r="43" spans="1:6" ht="15.75" thickBot="1">
      <c r="A43" s="24" t="s">
        <v>42</v>
      </c>
      <c r="B43" s="17">
        <v>0</v>
      </c>
      <c r="C43" s="18">
        <v>0</v>
      </c>
      <c r="D43" s="18">
        <v>0</v>
      </c>
      <c r="E43" s="18">
        <f t="shared" si="0"/>
        <v>0</v>
      </c>
      <c r="F43" s="25">
        <v>0</v>
      </c>
    </row>
    <row r="44" spans="1:6" ht="15.75" thickTop="1">
      <c r="A44" s="42" t="s">
        <v>43</v>
      </c>
      <c r="B44" s="43">
        <f>SUM(B33:B43)</f>
        <v>503211676</v>
      </c>
      <c r="C44" s="44">
        <f>SUM(C33:C43)</f>
        <v>203138013</v>
      </c>
      <c r="D44" s="44">
        <f>SUM(D33:D43)</f>
        <v>272758674</v>
      </c>
      <c r="E44" s="44">
        <f t="shared" si="0"/>
        <v>979108363</v>
      </c>
      <c r="F44" s="45">
        <f>SUM(F33:F43)</f>
        <v>922467277</v>
      </c>
    </row>
    <row r="45" spans="1:6" ht="15">
      <c r="A45" s="5"/>
      <c r="B45" s="6"/>
      <c r="C45" s="3"/>
      <c r="D45" s="3"/>
      <c r="E45" s="3"/>
      <c r="F45" s="23"/>
    </row>
    <row r="46" spans="1:6" ht="15">
      <c r="A46" s="1" t="s">
        <v>44</v>
      </c>
      <c r="B46" s="6"/>
      <c r="C46" s="3"/>
      <c r="D46" s="3"/>
      <c r="E46" s="3"/>
      <c r="F46" s="23"/>
    </row>
    <row r="47" spans="1:6" ht="15">
      <c r="A47" s="5" t="s">
        <v>45</v>
      </c>
      <c r="B47" s="6"/>
      <c r="C47" s="3"/>
      <c r="D47" s="3"/>
      <c r="E47" s="3"/>
      <c r="F47" s="23"/>
    </row>
    <row r="48" spans="1:6" ht="15">
      <c r="A48" s="8" t="s">
        <v>46</v>
      </c>
      <c r="B48" s="6">
        <v>0</v>
      </c>
      <c r="C48" s="3">
        <v>25451381</v>
      </c>
      <c r="D48" s="3">
        <v>0</v>
      </c>
      <c r="E48" s="3">
        <f t="shared" si="0"/>
        <v>25451381</v>
      </c>
      <c r="F48" s="23">
        <v>24716865</v>
      </c>
    </row>
    <row r="49" spans="1:6" ht="15">
      <c r="A49" s="8" t="s">
        <v>47</v>
      </c>
      <c r="B49" s="6">
        <v>0</v>
      </c>
      <c r="C49" s="3">
        <v>0</v>
      </c>
      <c r="D49" s="3">
        <v>0</v>
      </c>
      <c r="E49" s="3">
        <f t="shared" si="0"/>
        <v>0</v>
      </c>
      <c r="F49" s="23">
        <v>0</v>
      </c>
    </row>
    <row r="50" spans="1:6" ht="15">
      <c r="A50" s="10" t="s">
        <v>48</v>
      </c>
      <c r="B50" s="48">
        <v>0</v>
      </c>
      <c r="C50" s="49">
        <v>0</v>
      </c>
      <c r="D50" s="49">
        <v>0</v>
      </c>
      <c r="E50" s="49">
        <f t="shared" si="0"/>
        <v>0</v>
      </c>
      <c r="F50" s="50">
        <v>0</v>
      </c>
    </row>
    <row r="51" spans="1:6" ht="15">
      <c r="A51" s="27" t="s">
        <v>49</v>
      </c>
      <c r="B51" s="28">
        <f>SUM(B48:B50)</f>
        <v>0</v>
      </c>
      <c r="C51" s="29">
        <f>SUM(C48:C50)</f>
        <v>25451381</v>
      </c>
      <c r="D51" s="29">
        <f>SUM(D48:D50)</f>
        <v>0</v>
      </c>
      <c r="E51" s="29">
        <f t="shared" si="0"/>
        <v>25451381</v>
      </c>
      <c r="F51" s="56">
        <f>SUM(F48:F50)</f>
        <v>24716865</v>
      </c>
    </row>
    <row r="52" spans="1:6" ht="15">
      <c r="A52" s="5"/>
      <c r="B52" s="6"/>
      <c r="C52" s="3"/>
      <c r="D52" s="3"/>
      <c r="E52" s="3"/>
      <c r="F52" s="23"/>
    </row>
    <row r="53" spans="1:6" ht="15">
      <c r="A53" s="5" t="s">
        <v>50</v>
      </c>
      <c r="B53" s="6"/>
      <c r="C53" s="3"/>
      <c r="D53" s="3"/>
      <c r="E53" s="3"/>
      <c r="F53" s="23"/>
    </row>
    <row r="54" spans="1:6" ht="15">
      <c r="A54" s="8" t="s">
        <v>51</v>
      </c>
      <c r="B54" s="6">
        <v>0</v>
      </c>
      <c r="C54" s="3">
        <v>0</v>
      </c>
      <c r="D54" s="3">
        <v>0</v>
      </c>
      <c r="E54" s="3">
        <f t="shared" si="0"/>
        <v>0</v>
      </c>
      <c r="F54" s="23">
        <v>0</v>
      </c>
    </row>
    <row r="55" spans="1:6" ht="15">
      <c r="A55" s="10" t="s">
        <v>42</v>
      </c>
      <c r="B55" s="48">
        <v>0</v>
      </c>
      <c r="C55" s="49">
        <v>10273686</v>
      </c>
      <c r="D55" s="49">
        <v>3449504</v>
      </c>
      <c r="E55" s="49">
        <f t="shared" si="0"/>
        <v>13723190</v>
      </c>
      <c r="F55" s="50">
        <v>13840748</v>
      </c>
    </row>
    <row r="56" spans="1:6" ht="15.75" thickBot="1">
      <c r="A56" s="32" t="s">
        <v>52</v>
      </c>
      <c r="B56" s="33">
        <f>SUM(B54:B55)</f>
        <v>0</v>
      </c>
      <c r="C56" s="34">
        <f>SUM(C54:C55)</f>
        <v>10273686</v>
      </c>
      <c r="D56" s="34">
        <f>SUM(D54:D55)</f>
        <v>3449504</v>
      </c>
      <c r="E56" s="34">
        <f t="shared" si="0"/>
        <v>13723190</v>
      </c>
      <c r="F56" s="57">
        <f>SUM(F54:F55)</f>
        <v>13840748</v>
      </c>
    </row>
    <row r="57" spans="1:6" ht="15.75" thickTop="1">
      <c r="A57" s="42" t="s">
        <v>53</v>
      </c>
      <c r="B57" s="43">
        <f>+B44+B51+B56</f>
        <v>503211676</v>
      </c>
      <c r="C57" s="44">
        <f>+C56+C51+C44</f>
        <v>238863080</v>
      </c>
      <c r="D57" s="44">
        <f>+D56+D51+D44</f>
        <v>276208178</v>
      </c>
      <c r="E57" s="44">
        <f t="shared" si="0"/>
        <v>1018282934</v>
      </c>
      <c r="F57" s="45">
        <f>+F56+F51+F44</f>
        <v>961024890</v>
      </c>
    </row>
    <row r="58" spans="1:6" ht="15">
      <c r="A58" s="5"/>
      <c r="B58" s="6"/>
      <c r="C58" s="3"/>
      <c r="D58" s="3"/>
      <c r="E58" s="3"/>
      <c r="F58" s="23"/>
    </row>
    <row r="59" spans="1:6" ht="15.75" thickBot="1">
      <c r="A59" s="38" t="s">
        <v>54</v>
      </c>
      <c r="B59" s="39">
        <f>+B29-B57</f>
        <v>0</v>
      </c>
      <c r="C59" s="40">
        <f>+C29-C57</f>
        <v>0</v>
      </c>
      <c r="D59" s="40">
        <f>+D29-D57</f>
        <v>0</v>
      </c>
      <c r="E59" s="58">
        <f>+E29-E57</f>
        <v>0</v>
      </c>
      <c r="F59" s="59">
        <f>+F29-F57</f>
        <v>0</v>
      </c>
    </row>
    <row r="60" spans="1:6" ht="15.75">
      <c r="A60" s="60"/>
      <c r="B60" s="61"/>
      <c r="C60" s="61"/>
      <c r="D60" s="61"/>
      <c r="E60" s="61"/>
      <c r="F60" s="61"/>
    </row>
    <row r="61" spans="1:6" ht="15.75">
      <c r="A61" s="86" t="s">
        <v>58</v>
      </c>
      <c r="B61" s="61"/>
      <c r="C61" s="61"/>
      <c r="D61" s="61"/>
      <c r="E61" s="61"/>
      <c r="F61" s="61"/>
    </row>
    <row r="62" spans="1:14" ht="15.75" customHeight="1">
      <c r="A62" s="85" t="s">
        <v>69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62"/>
      <c r="M62" s="62"/>
      <c r="N62" s="62"/>
    </row>
    <row r="63" spans="1:14" ht="15.75" customHeight="1">
      <c r="A63" s="84" t="s">
        <v>59</v>
      </c>
      <c r="B63" s="84"/>
      <c r="C63" s="84"/>
      <c r="D63" s="84"/>
      <c r="E63" s="84"/>
      <c r="F63" s="84"/>
      <c r="G63" s="84"/>
      <c r="H63" s="84"/>
      <c r="I63" s="84"/>
      <c r="J63" s="84"/>
      <c r="K63" s="62"/>
      <c r="L63" s="62"/>
      <c r="M63" s="62"/>
      <c r="N63" s="62"/>
    </row>
    <row r="64" spans="1:14" ht="15.75" customHeight="1">
      <c r="A64" s="84" t="s">
        <v>60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62"/>
      <c r="M64" s="62"/>
      <c r="N64" s="62"/>
    </row>
    <row r="65" spans="1:14" ht="15.75" customHeight="1">
      <c r="A65" s="84" t="s">
        <v>61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62"/>
      <c r="M65" s="62"/>
      <c r="N65" s="62"/>
    </row>
    <row r="66" spans="1:14" ht="15.75" customHeight="1">
      <c r="A66" s="84" t="s">
        <v>62</v>
      </c>
      <c r="B66" s="84"/>
      <c r="C66" s="84"/>
      <c r="D66" s="84"/>
      <c r="E66" s="84"/>
      <c r="F66" s="84"/>
      <c r="G66" s="84"/>
      <c r="H66" s="84"/>
      <c r="I66" s="84"/>
      <c r="J66" s="84"/>
      <c r="K66" s="62"/>
      <c r="L66" s="62"/>
      <c r="M66" s="62"/>
      <c r="N66" s="62"/>
    </row>
    <row r="67" spans="1:14" ht="15.75" customHeight="1">
      <c r="A67" s="84" t="s">
        <v>63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62"/>
      <c r="M67" s="62"/>
      <c r="N67" s="62"/>
    </row>
    <row r="68" spans="1:14" ht="15.75" customHeight="1">
      <c r="A68" s="84" t="s">
        <v>64</v>
      </c>
      <c r="B68" s="84"/>
      <c r="C68" s="84"/>
      <c r="D68" s="84"/>
      <c r="E68" s="84"/>
      <c r="F68" s="84"/>
      <c r="G68" s="84"/>
      <c r="H68" s="84"/>
      <c r="I68" s="84"/>
      <c r="J68" s="84"/>
      <c r="K68" s="62"/>
      <c r="L68" s="62"/>
      <c r="M68" s="62"/>
      <c r="N68" s="62"/>
    </row>
    <row r="69" spans="1:14" ht="15.75" customHeight="1">
      <c r="A69" s="84" t="s">
        <v>65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62"/>
      <c r="M69" s="62"/>
      <c r="N69" s="62"/>
    </row>
    <row r="70" spans="1:14" ht="15.75" customHeight="1">
      <c r="A70" s="84" t="s">
        <v>66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</row>
    <row r="71" spans="1:14" ht="15.75" customHeight="1">
      <c r="A71" s="84" t="s">
        <v>67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62"/>
      <c r="M71" s="62"/>
      <c r="N71" s="62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zoomScalePageLayoutView="0" workbookViewId="0" topLeftCell="A1">
      <selection activeCell="I10" sqref="I10"/>
    </sheetView>
  </sheetViews>
  <sheetFormatPr defaultColWidth="9.140625" defaultRowHeight="15"/>
  <cols>
    <col min="1" max="1" width="44.7109375" style="0" customWidth="1"/>
    <col min="2" max="6" width="15.7109375" style="0" customWidth="1"/>
  </cols>
  <sheetData>
    <row r="1" spans="1:6" ht="15.75">
      <c r="A1" s="88" t="s">
        <v>0</v>
      </c>
      <c r="B1" s="88"/>
      <c r="C1" s="88"/>
      <c r="D1" s="88"/>
      <c r="E1" s="88"/>
      <c r="F1" s="88"/>
    </row>
    <row r="2" spans="1:6" ht="15.75">
      <c r="A2" s="88" t="s">
        <v>56</v>
      </c>
      <c r="B2" s="88"/>
      <c r="C2" s="88"/>
      <c r="D2" s="88"/>
      <c r="E2" s="88"/>
      <c r="F2" s="88"/>
    </row>
    <row r="3" spans="1:6" s="63" customFormat="1" ht="15.75">
      <c r="A3" s="89" t="s">
        <v>70</v>
      </c>
      <c r="B3" s="89"/>
      <c r="C3" s="89"/>
      <c r="D3" s="89"/>
      <c r="E3" s="89"/>
      <c r="F3" s="89"/>
    </row>
    <row r="4" ht="15.75" thickBot="1"/>
    <row r="5" spans="1:6" ht="45" customHeight="1" thickBot="1">
      <c r="A5" s="98" t="s">
        <v>1</v>
      </c>
      <c r="B5" s="99" t="s">
        <v>2</v>
      </c>
      <c r="C5" s="100" t="s">
        <v>3</v>
      </c>
      <c r="D5" s="100" t="s">
        <v>4</v>
      </c>
      <c r="E5" s="100" t="s">
        <v>5</v>
      </c>
      <c r="F5" s="101" t="s">
        <v>6</v>
      </c>
    </row>
    <row r="6" spans="1:6" ht="15">
      <c r="A6" s="1" t="s">
        <v>7</v>
      </c>
      <c r="B6" s="6"/>
      <c r="C6" s="3"/>
      <c r="D6" s="3"/>
      <c r="E6" s="3"/>
      <c r="F6" s="23"/>
    </row>
    <row r="7" spans="1:6" ht="15">
      <c r="A7" s="5" t="s">
        <v>8</v>
      </c>
      <c r="B7" s="6"/>
      <c r="C7" s="3"/>
      <c r="D7" s="3"/>
      <c r="E7" s="3"/>
      <c r="F7" s="23"/>
    </row>
    <row r="8" spans="1:6" ht="15">
      <c r="A8" s="8" t="s">
        <v>9</v>
      </c>
      <c r="B8" s="6">
        <v>13723576</v>
      </c>
      <c r="C8" s="3">
        <v>0</v>
      </c>
      <c r="D8" s="3">
        <v>0</v>
      </c>
      <c r="E8" s="3">
        <f aca="true" t="shared" si="0" ref="E8:E57">+B8+C8+D8</f>
        <v>13723576</v>
      </c>
      <c r="F8" s="23">
        <v>13692713</v>
      </c>
    </row>
    <row r="9" spans="1:6" ht="15">
      <c r="A9" s="8" t="s">
        <v>10</v>
      </c>
      <c r="B9" s="6">
        <v>38747216</v>
      </c>
      <c r="C9" s="3">
        <v>0</v>
      </c>
      <c r="D9" s="3">
        <v>0</v>
      </c>
      <c r="E9" s="3">
        <f t="shared" si="0"/>
        <v>38747216</v>
      </c>
      <c r="F9" s="23">
        <v>34244600</v>
      </c>
    </row>
    <row r="10" spans="1:6" ht="15">
      <c r="A10" s="8" t="s">
        <v>11</v>
      </c>
      <c r="B10" s="6">
        <v>7944503</v>
      </c>
      <c r="C10" s="3">
        <v>0</v>
      </c>
      <c r="D10" s="3">
        <v>0</v>
      </c>
      <c r="E10" s="3">
        <f t="shared" si="0"/>
        <v>7944503</v>
      </c>
      <c r="F10" s="23">
        <v>7373289</v>
      </c>
    </row>
    <row r="11" spans="1:6" ht="15">
      <c r="A11" s="8" t="s">
        <v>12</v>
      </c>
      <c r="B11" s="6">
        <v>0</v>
      </c>
      <c r="C11" s="3">
        <v>5427100</v>
      </c>
      <c r="D11" s="3">
        <v>0</v>
      </c>
      <c r="E11" s="3">
        <f t="shared" si="0"/>
        <v>5427100</v>
      </c>
      <c r="F11" s="23">
        <v>5432436</v>
      </c>
    </row>
    <row r="12" spans="1:6" ht="15">
      <c r="A12" s="10" t="s">
        <v>13</v>
      </c>
      <c r="B12" s="48">
        <v>2134392</v>
      </c>
      <c r="C12" s="49">
        <v>7288500</v>
      </c>
      <c r="D12" s="49">
        <v>0</v>
      </c>
      <c r="E12" s="49">
        <f t="shared" si="0"/>
        <v>9422892</v>
      </c>
      <c r="F12" s="50">
        <f>2052300+6946199</f>
        <v>8998499</v>
      </c>
    </row>
    <row r="13" spans="1:6" ht="15">
      <c r="A13" s="11" t="s">
        <v>14</v>
      </c>
      <c r="B13" s="12">
        <f>SUM(B8:B12)</f>
        <v>62549687</v>
      </c>
      <c r="C13" s="13">
        <f>SUM(C8:C12)</f>
        <v>12715600</v>
      </c>
      <c r="D13" s="13">
        <f>SUM(D8:D12)</f>
        <v>0</v>
      </c>
      <c r="E13" s="13">
        <f t="shared" si="0"/>
        <v>75265287</v>
      </c>
      <c r="F13" s="51">
        <f>SUM(F8:F12)</f>
        <v>69741537</v>
      </c>
    </row>
    <row r="14" spans="1:6" ht="15">
      <c r="A14" s="5" t="s">
        <v>15</v>
      </c>
      <c r="B14" s="6">
        <v>0</v>
      </c>
      <c r="C14" s="3">
        <v>0</v>
      </c>
      <c r="D14" s="3">
        <v>10348.78</v>
      </c>
      <c r="E14" s="3">
        <f t="shared" si="0"/>
        <v>10348.78</v>
      </c>
      <c r="F14" s="23">
        <v>0</v>
      </c>
    </row>
    <row r="15" spans="1:6" ht="15">
      <c r="A15" s="5" t="s">
        <v>16</v>
      </c>
      <c r="B15" s="6"/>
      <c r="C15" s="3"/>
      <c r="D15" s="3"/>
      <c r="E15" s="3"/>
      <c r="F15" s="23"/>
    </row>
    <row r="16" spans="1:6" ht="15">
      <c r="A16" s="8" t="s">
        <v>17</v>
      </c>
      <c r="B16" s="6">
        <v>0</v>
      </c>
      <c r="C16" s="3">
        <v>0</v>
      </c>
      <c r="D16" s="3">
        <f>8256230.59+71856.37+483649+100000</f>
        <v>8911735.96</v>
      </c>
      <c r="E16" s="3">
        <f t="shared" si="0"/>
        <v>8911735.96</v>
      </c>
      <c r="F16" s="23">
        <v>9428299</v>
      </c>
    </row>
    <row r="17" spans="1:6" ht="15">
      <c r="A17" s="8" t="s">
        <v>18</v>
      </c>
      <c r="B17" s="6">
        <v>0</v>
      </c>
      <c r="C17" s="3">
        <v>0</v>
      </c>
      <c r="D17" s="3">
        <f>4362366.4+26540.09+64000</f>
        <v>4452906.49</v>
      </c>
      <c r="E17" s="3">
        <f t="shared" si="0"/>
        <v>4452906.49</v>
      </c>
      <c r="F17" s="23">
        <v>4734872</v>
      </c>
    </row>
    <row r="18" spans="1:6" ht="15">
      <c r="A18" s="8" t="s">
        <v>19</v>
      </c>
      <c r="B18" s="6">
        <v>0</v>
      </c>
      <c r="C18" s="3">
        <v>0</v>
      </c>
      <c r="D18" s="3">
        <v>0</v>
      </c>
      <c r="E18" s="3">
        <f t="shared" si="0"/>
        <v>0</v>
      </c>
      <c r="F18" s="23">
        <v>0</v>
      </c>
    </row>
    <row r="19" spans="1:6" ht="15">
      <c r="A19" s="10" t="s">
        <v>20</v>
      </c>
      <c r="B19" s="48">
        <v>9218024</v>
      </c>
      <c r="C19" s="49">
        <v>0</v>
      </c>
      <c r="D19" s="49">
        <v>0</v>
      </c>
      <c r="E19" s="49">
        <f t="shared" si="0"/>
        <v>9218024</v>
      </c>
      <c r="F19" s="50">
        <v>8037123</v>
      </c>
    </row>
    <row r="20" spans="1:6" ht="15">
      <c r="A20" s="11" t="s">
        <v>21</v>
      </c>
      <c r="B20" s="12">
        <f>SUM(B14:B19)</f>
        <v>9218024</v>
      </c>
      <c r="C20" s="13">
        <f>SUM(C14:C19)</f>
        <v>0</v>
      </c>
      <c r="D20" s="13">
        <f>SUM(D14:D19)</f>
        <v>13374991.23</v>
      </c>
      <c r="E20" s="13">
        <f t="shared" si="0"/>
        <v>22593015.23</v>
      </c>
      <c r="F20" s="51">
        <f>SUM(F16:F19)</f>
        <v>22200294</v>
      </c>
    </row>
    <row r="21" spans="1:6" ht="15">
      <c r="A21" s="5" t="s">
        <v>22</v>
      </c>
      <c r="B21" s="6">
        <v>0</v>
      </c>
      <c r="C21" s="3">
        <v>0</v>
      </c>
      <c r="D21" s="3">
        <f>5128791.61+33901.91+178635+228189+1050000+20000+300000+750000</f>
        <v>7689517.5200000005</v>
      </c>
      <c r="E21" s="3">
        <f t="shared" si="0"/>
        <v>7689517.5200000005</v>
      </c>
      <c r="F21" s="23">
        <v>5740643</v>
      </c>
    </row>
    <row r="22" spans="1:6" ht="15">
      <c r="A22" s="5" t="s">
        <v>23</v>
      </c>
      <c r="B22" s="6">
        <v>0</v>
      </c>
      <c r="C22" s="3">
        <v>420800</v>
      </c>
      <c r="D22" s="3">
        <v>0</v>
      </c>
      <c r="E22" s="3">
        <f t="shared" si="0"/>
        <v>420800</v>
      </c>
      <c r="F22" s="23">
        <v>376478</v>
      </c>
    </row>
    <row r="23" spans="1:6" ht="15">
      <c r="A23" s="5" t="s">
        <v>24</v>
      </c>
      <c r="B23" s="6">
        <v>0</v>
      </c>
      <c r="C23" s="3">
        <v>13363100</v>
      </c>
      <c r="D23" s="3">
        <v>0</v>
      </c>
      <c r="E23" s="3">
        <f t="shared" si="0"/>
        <v>13363100</v>
      </c>
      <c r="F23" s="23">
        <v>13322173</v>
      </c>
    </row>
    <row r="24" spans="1:6" ht="15">
      <c r="A24" s="5" t="s">
        <v>25</v>
      </c>
      <c r="B24" s="6">
        <v>0</v>
      </c>
      <c r="C24" s="3">
        <v>0</v>
      </c>
      <c r="D24" s="3">
        <v>0</v>
      </c>
      <c r="E24" s="3">
        <f t="shared" si="0"/>
        <v>0</v>
      </c>
      <c r="F24" s="23">
        <v>65000</v>
      </c>
    </row>
    <row r="25" spans="1:6" ht="15">
      <c r="A25" s="5" t="s">
        <v>26</v>
      </c>
      <c r="B25" s="6"/>
      <c r="C25" s="3"/>
      <c r="D25" s="3"/>
      <c r="E25" s="3"/>
      <c r="F25" s="23"/>
    </row>
    <row r="26" spans="1:6" ht="15">
      <c r="A26" s="8" t="s">
        <v>27</v>
      </c>
      <c r="B26" s="6">
        <v>897437</v>
      </c>
      <c r="C26" s="3">
        <v>0</v>
      </c>
      <c r="D26" s="3">
        <v>0</v>
      </c>
      <c r="E26" s="3">
        <f t="shared" si="0"/>
        <v>897437</v>
      </c>
      <c r="F26" s="23">
        <v>897437</v>
      </c>
    </row>
    <row r="27" spans="1:6" ht="15">
      <c r="A27" s="8" t="s">
        <v>28</v>
      </c>
      <c r="B27" s="6">
        <v>0</v>
      </c>
      <c r="C27" s="3">
        <v>0</v>
      </c>
      <c r="D27" s="3">
        <v>0</v>
      </c>
      <c r="E27" s="3">
        <f t="shared" si="0"/>
        <v>0</v>
      </c>
      <c r="F27" s="23">
        <v>0</v>
      </c>
    </row>
    <row r="28" spans="1:6" ht="15.75" thickBot="1">
      <c r="A28" s="16" t="s">
        <v>29</v>
      </c>
      <c r="B28" s="17">
        <f>730815+1650912</f>
        <v>2381727</v>
      </c>
      <c r="C28" s="18">
        <v>4287100</v>
      </c>
      <c r="D28" s="18">
        <v>0</v>
      </c>
      <c r="E28" s="18">
        <f t="shared" si="0"/>
        <v>6668827</v>
      </c>
      <c r="F28" s="25">
        <f>702706+1189479+2601593</f>
        <v>4493778</v>
      </c>
    </row>
    <row r="29" spans="1:6" ht="15.75" thickTop="1">
      <c r="A29" s="42" t="s">
        <v>30</v>
      </c>
      <c r="B29" s="64">
        <f>+B28+B27+B26+B24+B23+B22+B21+B20+B13</f>
        <v>75046875</v>
      </c>
      <c r="C29" s="65">
        <f>+C28+C27+C26+C24+C23+C22+C21+C20+C13</f>
        <v>30786600</v>
      </c>
      <c r="D29" s="66">
        <f>+D28+D27+D26+D24+D23+D22+D21+D20+D13</f>
        <v>21064508.75</v>
      </c>
      <c r="E29" s="66">
        <f t="shared" si="0"/>
        <v>126897983.75</v>
      </c>
      <c r="F29" s="67">
        <f>+F28+F27+F26+F24+F23+F22+F21+F20+F13</f>
        <v>116837340</v>
      </c>
    </row>
    <row r="30" spans="1:6" ht="15">
      <c r="A30" s="5"/>
      <c r="B30" s="6"/>
      <c r="C30" s="3"/>
      <c r="D30" s="3"/>
      <c r="E30" s="3"/>
      <c r="F30" s="23"/>
    </row>
    <row r="31" spans="1:6" ht="15">
      <c r="A31" s="1" t="s">
        <v>31</v>
      </c>
      <c r="B31" s="6"/>
      <c r="C31" s="3"/>
      <c r="D31" s="3"/>
      <c r="E31" s="3"/>
      <c r="F31" s="23"/>
    </row>
    <row r="32" spans="1:6" ht="15">
      <c r="A32" s="5" t="s">
        <v>32</v>
      </c>
      <c r="B32" s="6"/>
      <c r="C32" s="3"/>
      <c r="D32" s="3"/>
      <c r="E32" s="3"/>
      <c r="F32" s="23"/>
    </row>
    <row r="33" spans="1:6" ht="15">
      <c r="A33" s="8" t="s">
        <v>33</v>
      </c>
      <c r="B33" s="6">
        <v>37526913</v>
      </c>
      <c r="C33" s="3">
        <v>2660974</v>
      </c>
      <c r="D33" s="3">
        <f>930016.21+225000+150000</f>
        <v>1305016.21</v>
      </c>
      <c r="E33" s="3">
        <f t="shared" si="0"/>
        <v>41492903.21</v>
      </c>
      <c r="F33" s="23">
        <f>34456543+3027693+847620</f>
        <v>38331856</v>
      </c>
    </row>
    <row r="34" spans="1:6" ht="15">
      <c r="A34" s="8" t="s">
        <v>34</v>
      </c>
      <c r="B34" s="6">
        <v>106253</v>
      </c>
      <c r="C34" s="3">
        <v>21015</v>
      </c>
      <c r="D34" s="3">
        <f>4433158.17+500000</f>
        <v>4933158.17</v>
      </c>
      <c r="E34" s="3">
        <f t="shared" si="0"/>
        <v>5060426.17</v>
      </c>
      <c r="F34" s="23">
        <f>95623+13531+5175000</f>
        <v>5284154</v>
      </c>
    </row>
    <row r="35" spans="1:6" ht="15">
      <c r="A35" s="8" t="s">
        <v>35</v>
      </c>
      <c r="B35" s="6">
        <v>813</v>
      </c>
      <c r="C35" s="3">
        <v>774576</v>
      </c>
      <c r="D35" s="3">
        <f>953533.57+150000</f>
        <v>1103533.5699999998</v>
      </c>
      <c r="E35" s="3">
        <f t="shared" si="0"/>
        <v>1878922.5699999998</v>
      </c>
      <c r="F35" s="23">
        <f>800+674042+1141217</f>
        <v>1816059</v>
      </c>
    </row>
    <row r="36" spans="1:6" ht="15">
      <c r="A36" s="8" t="s">
        <v>36</v>
      </c>
      <c r="B36" s="6">
        <v>9216353</v>
      </c>
      <c r="C36" s="3">
        <v>363147</v>
      </c>
      <c r="D36" s="3">
        <f>727960.56+225000+90000</f>
        <v>1042960.56</v>
      </c>
      <c r="E36" s="3">
        <f t="shared" si="0"/>
        <v>10622460.56</v>
      </c>
      <c r="F36" s="23">
        <f>8667786+346614+810777</f>
        <v>9825177</v>
      </c>
    </row>
    <row r="37" spans="1:6" ht="15">
      <c r="A37" s="8" t="s">
        <v>37</v>
      </c>
      <c r="B37" s="6">
        <v>6379438</v>
      </c>
      <c r="C37" s="3">
        <v>302245</v>
      </c>
      <c r="D37" s="3">
        <f>1016711.75+150000</f>
        <v>1166711.75</v>
      </c>
      <c r="E37" s="3">
        <f t="shared" si="0"/>
        <v>7848394.75</v>
      </c>
      <c r="F37" s="23">
        <f>4969649+168417+1172251</f>
        <v>6310317</v>
      </c>
    </row>
    <row r="38" spans="1:6" ht="15">
      <c r="A38" s="8" t="s">
        <v>38</v>
      </c>
      <c r="B38" s="6">
        <v>10134012</v>
      </c>
      <c r="C38" s="3">
        <v>686009</v>
      </c>
      <c r="D38" s="3">
        <f>249266.18+150000</f>
        <v>399266.18</v>
      </c>
      <c r="E38" s="3">
        <f t="shared" si="0"/>
        <v>11219287.18</v>
      </c>
      <c r="F38" s="23">
        <f>9123855+750707+496518</f>
        <v>10371080</v>
      </c>
    </row>
    <row r="39" spans="1:6" ht="15">
      <c r="A39" s="8" t="s">
        <v>39</v>
      </c>
      <c r="B39" s="6">
        <f>8128282-B51-B56</f>
        <v>6190270</v>
      </c>
      <c r="C39" s="3">
        <v>1190</v>
      </c>
      <c r="D39" s="3">
        <v>44109</v>
      </c>
      <c r="E39" s="3">
        <f t="shared" si="0"/>
        <v>6235569</v>
      </c>
      <c r="F39" s="23">
        <f>5713889+4076</f>
        <v>5717965</v>
      </c>
    </row>
    <row r="40" spans="1:6" ht="15">
      <c r="A40" s="8" t="s">
        <v>40</v>
      </c>
      <c r="B40" s="6">
        <v>3554811</v>
      </c>
      <c r="C40" s="3">
        <v>43124</v>
      </c>
      <c r="D40" s="3">
        <f>9874287.42+300000+100000</f>
        <v>10274287.42</v>
      </c>
      <c r="E40" s="3">
        <f t="shared" si="0"/>
        <v>13872222.42</v>
      </c>
      <c r="F40" s="23">
        <f>3334854+8450+9816896</f>
        <v>13160200</v>
      </c>
    </row>
    <row r="41" spans="1:6" ht="15">
      <c r="A41" s="5" t="s">
        <v>41</v>
      </c>
      <c r="B41" s="6">
        <v>0</v>
      </c>
      <c r="C41" s="3">
        <v>13717356</v>
      </c>
      <c r="D41" s="3">
        <v>95591.44</v>
      </c>
      <c r="E41" s="3">
        <f t="shared" si="0"/>
        <v>13812947.44</v>
      </c>
      <c r="F41" s="23">
        <f>14455557+10850</f>
        <v>14466407</v>
      </c>
    </row>
    <row r="42" spans="1:6" ht="15">
      <c r="A42" s="5" t="s">
        <v>25</v>
      </c>
      <c r="B42" s="6">
        <v>0</v>
      </c>
      <c r="C42" s="3">
        <v>0</v>
      </c>
      <c r="D42" s="3">
        <v>0</v>
      </c>
      <c r="E42" s="3">
        <f t="shared" si="0"/>
        <v>0</v>
      </c>
      <c r="F42" s="23">
        <v>0</v>
      </c>
    </row>
    <row r="43" spans="1:6" ht="15.75" thickBot="1">
      <c r="A43" s="24" t="s">
        <v>42</v>
      </c>
      <c r="B43" s="17">
        <v>0</v>
      </c>
      <c r="C43" s="18">
        <v>537935</v>
      </c>
      <c r="D43" s="18">
        <v>192470.19</v>
      </c>
      <c r="E43" s="18">
        <f t="shared" si="0"/>
        <v>730405.19</v>
      </c>
      <c r="F43" s="25">
        <f>507602+153718</f>
        <v>661320</v>
      </c>
    </row>
    <row r="44" spans="1:6" ht="15.75" thickTop="1">
      <c r="A44" s="42" t="s">
        <v>43</v>
      </c>
      <c r="B44" s="64">
        <f>SUM(B33:B43)</f>
        <v>73108863</v>
      </c>
      <c r="C44" s="65">
        <f>SUM(C33:C43)</f>
        <v>19107571</v>
      </c>
      <c r="D44" s="66">
        <f>SUM(D33:D43)</f>
        <v>20557104.490000002</v>
      </c>
      <c r="E44" s="66">
        <f t="shared" si="0"/>
        <v>112773538.49000001</v>
      </c>
      <c r="F44" s="67">
        <f>SUM(F33:F43)</f>
        <v>105944535</v>
      </c>
    </row>
    <row r="45" spans="1:6" ht="15">
      <c r="A45" s="5"/>
      <c r="B45" s="6"/>
      <c r="C45" s="3"/>
      <c r="D45" s="3"/>
      <c r="E45" s="3"/>
      <c r="F45" s="23"/>
    </row>
    <row r="46" spans="1:6" ht="15">
      <c r="A46" s="1" t="s">
        <v>44</v>
      </c>
      <c r="B46" s="6"/>
      <c r="C46" s="3"/>
      <c r="D46" s="3"/>
      <c r="E46" s="3"/>
      <c r="F46" s="23"/>
    </row>
    <row r="47" spans="1:6" ht="15">
      <c r="A47" s="5" t="s">
        <v>45</v>
      </c>
      <c r="B47" s="6"/>
      <c r="C47" s="3"/>
      <c r="D47" s="3"/>
      <c r="E47" s="3"/>
      <c r="F47" s="23"/>
    </row>
    <row r="48" spans="1:6" ht="15">
      <c r="A48" s="8" t="s">
        <v>46</v>
      </c>
      <c r="B48" s="6">
        <v>738012</v>
      </c>
      <c r="C48" s="3">
        <v>4821968</v>
      </c>
      <c r="D48" s="3">
        <v>0</v>
      </c>
      <c r="E48" s="3">
        <f t="shared" si="0"/>
        <v>5559980</v>
      </c>
      <c r="F48" s="23">
        <v>5631244</v>
      </c>
    </row>
    <row r="49" spans="1:6" ht="15">
      <c r="A49" s="8" t="s">
        <v>47</v>
      </c>
      <c r="B49" s="6">
        <v>0</v>
      </c>
      <c r="C49" s="3">
        <v>5380701</v>
      </c>
      <c r="D49" s="3">
        <v>0</v>
      </c>
      <c r="E49" s="3">
        <f t="shared" si="0"/>
        <v>5380701</v>
      </c>
      <c r="F49" s="23">
        <v>3068055</v>
      </c>
    </row>
    <row r="50" spans="1:6" ht="15">
      <c r="A50" s="10" t="s">
        <v>48</v>
      </c>
      <c r="B50" s="48">
        <v>0</v>
      </c>
      <c r="C50" s="49">
        <v>0</v>
      </c>
      <c r="D50" s="49">
        <v>0</v>
      </c>
      <c r="E50" s="49">
        <f t="shared" si="0"/>
        <v>0</v>
      </c>
      <c r="F50" s="50">
        <v>0</v>
      </c>
    </row>
    <row r="51" spans="1:6" ht="15">
      <c r="A51" s="27" t="s">
        <v>49</v>
      </c>
      <c r="B51" s="28">
        <f>SUM(B48:B50)</f>
        <v>738012</v>
      </c>
      <c r="C51" s="29">
        <f>SUM(C48:C50)</f>
        <v>10202669</v>
      </c>
      <c r="D51" s="29">
        <f>SUM(D48:D50)</f>
        <v>0</v>
      </c>
      <c r="E51" s="29">
        <f t="shared" si="0"/>
        <v>10940681</v>
      </c>
      <c r="F51" s="56">
        <f>SUM(F48:F50)</f>
        <v>8699299</v>
      </c>
    </row>
    <row r="52" spans="1:6" ht="15">
      <c r="A52" s="5"/>
      <c r="B52" s="6"/>
      <c r="C52" s="3"/>
      <c r="D52" s="3"/>
      <c r="E52" s="3"/>
      <c r="F52" s="23"/>
    </row>
    <row r="53" spans="1:6" ht="15">
      <c r="A53" s="5" t="s">
        <v>50</v>
      </c>
      <c r="B53" s="6"/>
      <c r="C53" s="3"/>
      <c r="D53" s="3"/>
      <c r="E53" s="3"/>
      <c r="F53" s="23"/>
    </row>
    <row r="54" spans="1:6" ht="15">
      <c r="A54" s="8" t="s">
        <v>51</v>
      </c>
      <c r="B54" s="6">
        <v>0</v>
      </c>
      <c r="C54" s="3">
        <v>0</v>
      </c>
      <c r="D54" s="3">
        <v>0</v>
      </c>
      <c r="E54" s="3">
        <f t="shared" si="0"/>
        <v>0</v>
      </c>
      <c r="F54" s="23">
        <v>0</v>
      </c>
    </row>
    <row r="55" spans="1:6" ht="15">
      <c r="A55" s="10" t="s">
        <v>42</v>
      </c>
      <c r="B55" s="48">
        <v>1200000</v>
      </c>
      <c r="C55" s="49">
        <v>1476360</v>
      </c>
      <c r="D55" s="49">
        <v>507404</v>
      </c>
      <c r="E55" s="49">
        <f t="shared" si="0"/>
        <v>3183764</v>
      </c>
      <c r="F55" s="50">
        <f>-11911+2205417</f>
        <v>2193506</v>
      </c>
    </row>
    <row r="56" spans="1:6" ht="15.75" thickBot="1">
      <c r="A56" s="32" t="s">
        <v>52</v>
      </c>
      <c r="B56" s="33">
        <f>SUM(B54:B55)</f>
        <v>1200000</v>
      </c>
      <c r="C56" s="34">
        <f>SUM(C54:C55)</f>
        <v>1476360</v>
      </c>
      <c r="D56" s="34">
        <f>SUM(D54:D55)</f>
        <v>507404</v>
      </c>
      <c r="E56" s="34">
        <f t="shared" si="0"/>
        <v>3183764</v>
      </c>
      <c r="F56" s="57">
        <f>SUM(F54:F55)</f>
        <v>2193506</v>
      </c>
    </row>
    <row r="57" spans="1:6" ht="15.75" thickTop="1">
      <c r="A57" s="42" t="s">
        <v>53</v>
      </c>
      <c r="B57" s="64">
        <f>+B44+B51+B56</f>
        <v>75046875</v>
      </c>
      <c r="C57" s="65">
        <f>+C56+C51+C44</f>
        <v>30786600</v>
      </c>
      <c r="D57" s="66">
        <f>+D56+D51+D44</f>
        <v>21064508.490000002</v>
      </c>
      <c r="E57" s="66">
        <f t="shared" si="0"/>
        <v>126897983.49000001</v>
      </c>
      <c r="F57" s="67">
        <f>+F56+F51+F44</f>
        <v>116837340</v>
      </c>
    </row>
    <row r="58" spans="1:6" ht="15">
      <c r="A58" s="5"/>
      <c r="B58" s="6"/>
      <c r="C58" s="3"/>
      <c r="D58" s="3"/>
      <c r="E58" s="3"/>
      <c r="F58" s="23"/>
    </row>
    <row r="59" spans="1:6" ht="15.75" thickBot="1">
      <c r="A59" s="38" t="s">
        <v>54</v>
      </c>
      <c r="B59" s="39">
        <f>+B29-B57</f>
        <v>0</v>
      </c>
      <c r="C59" s="40">
        <f>+C29-C57</f>
        <v>0</v>
      </c>
      <c r="D59" s="40">
        <f>+D29-D57</f>
        <v>0.25999999791383743</v>
      </c>
      <c r="E59" s="58">
        <f>+E29-E57</f>
        <v>0.25999999046325684</v>
      </c>
      <c r="F59" s="59">
        <f>+F29-F57</f>
        <v>0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zoomScalePageLayoutView="0" workbookViewId="0" topLeftCell="A1">
      <selection activeCell="H5" sqref="H5"/>
    </sheetView>
  </sheetViews>
  <sheetFormatPr defaultColWidth="9.140625" defaultRowHeight="15"/>
  <cols>
    <col min="1" max="1" width="44.7109375" style="0" customWidth="1"/>
    <col min="2" max="6" width="15.7109375" style="0" customWidth="1"/>
  </cols>
  <sheetData>
    <row r="1" spans="1:6" ht="15.75">
      <c r="A1" s="88" t="s">
        <v>0</v>
      </c>
      <c r="B1" s="88"/>
      <c r="C1" s="88"/>
      <c r="D1" s="88"/>
      <c r="E1" s="88"/>
      <c r="F1" s="88"/>
    </row>
    <row r="2" spans="1:6" ht="15.75">
      <c r="A2" s="88" t="s">
        <v>71</v>
      </c>
      <c r="B2" s="88"/>
      <c r="C2" s="88"/>
      <c r="D2" s="88"/>
      <c r="E2" s="88"/>
      <c r="F2" s="88"/>
    </row>
    <row r="3" spans="1:6" ht="15.75">
      <c r="A3" s="92" t="s">
        <v>72</v>
      </c>
      <c r="B3" s="92"/>
      <c r="C3" s="92"/>
      <c r="D3" s="92"/>
      <c r="E3" s="92"/>
      <c r="F3" s="92"/>
    </row>
    <row r="4" spans="1:6" ht="16.5" thickBot="1">
      <c r="A4" s="93"/>
      <c r="B4" s="93"/>
      <c r="C4" s="93"/>
      <c r="D4" s="93"/>
      <c r="E4" s="93"/>
      <c r="F4" s="93"/>
    </row>
    <row r="5" spans="1:6" ht="49.5" customHeight="1" thickBot="1">
      <c r="A5" s="98" t="s">
        <v>1</v>
      </c>
      <c r="B5" s="99" t="s">
        <v>2</v>
      </c>
      <c r="C5" s="100" t="s">
        <v>3</v>
      </c>
      <c r="D5" s="100" t="s">
        <v>4</v>
      </c>
      <c r="E5" s="100" t="s">
        <v>5</v>
      </c>
      <c r="F5" s="101" t="s">
        <v>6</v>
      </c>
    </row>
    <row r="6" spans="1:6" ht="15">
      <c r="A6" s="68" t="s">
        <v>7</v>
      </c>
      <c r="B6" s="2"/>
      <c r="C6" s="69"/>
      <c r="D6" s="69"/>
      <c r="E6" s="81"/>
      <c r="F6" s="70"/>
    </row>
    <row r="7" spans="1:6" ht="15">
      <c r="A7" s="5" t="s">
        <v>8</v>
      </c>
      <c r="B7" s="6"/>
      <c r="C7" s="3"/>
      <c r="D7" s="3"/>
      <c r="E7" s="37"/>
      <c r="F7" s="23"/>
    </row>
    <row r="8" spans="1:6" ht="15">
      <c r="A8" s="8" t="s">
        <v>9</v>
      </c>
      <c r="B8" s="6">
        <v>17554428</v>
      </c>
      <c r="C8" s="72">
        <v>0</v>
      </c>
      <c r="D8" s="71">
        <v>0</v>
      </c>
      <c r="E8" s="37">
        <f>SUM(B8:D8)</f>
        <v>17554428</v>
      </c>
      <c r="F8" s="23">
        <v>15413397</v>
      </c>
    </row>
    <row r="9" spans="1:6" ht="15">
      <c r="A9" s="8" t="s">
        <v>10</v>
      </c>
      <c r="B9" s="6">
        <v>65934151</v>
      </c>
      <c r="C9" s="72">
        <v>0</v>
      </c>
      <c r="D9" s="72">
        <v>0</v>
      </c>
      <c r="E9" s="37">
        <f aca="true" t="shared" si="0" ref="E9:E59">SUM(B9:D9)</f>
        <v>65934151</v>
      </c>
      <c r="F9" s="23">
        <v>60268444</v>
      </c>
    </row>
    <row r="10" spans="1:6" ht="15">
      <c r="A10" s="8" t="s">
        <v>11</v>
      </c>
      <c r="B10" s="6">
        <v>19286248</v>
      </c>
      <c r="C10" s="72">
        <v>0</v>
      </c>
      <c r="D10" s="72">
        <v>0</v>
      </c>
      <c r="E10" s="37">
        <f t="shared" si="0"/>
        <v>19286248</v>
      </c>
      <c r="F10" s="23">
        <v>17888017</v>
      </c>
    </row>
    <row r="11" spans="1:6" ht="15">
      <c r="A11" s="8" t="s">
        <v>12</v>
      </c>
      <c r="B11" s="6">
        <v>0</v>
      </c>
      <c r="C11" s="3">
        <v>13181676</v>
      </c>
      <c r="D11" s="3">
        <v>0</v>
      </c>
      <c r="E11" s="37">
        <f t="shared" si="0"/>
        <v>13181676</v>
      </c>
      <c r="F11" s="23">
        <v>11123777</v>
      </c>
    </row>
    <row r="12" spans="1:6" ht="15">
      <c r="A12" s="10" t="s">
        <v>13</v>
      </c>
      <c r="B12" s="48">
        <v>5670687</v>
      </c>
      <c r="C12" s="49">
        <v>2396180</v>
      </c>
      <c r="D12" s="49">
        <v>0</v>
      </c>
      <c r="E12" s="37">
        <f t="shared" si="0"/>
        <v>8066867</v>
      </c>
      <c r="F12" s="50">
        <v>7059978</v>
      </c>
    </row>
    <row r="13" spans="1:6" ht="15">
      <c r="A13" s="11" t="s">
        <v>14</v>
      </c>
      <c r="B13" s="12">
        <v>108445514</v>
      </c>
      <c r="C13" s="13">
        <v>15577856</v>
      </c>
      <c r="D13" s="13">
        <v>0</v>
      </c>
      <c r="E13" s="14">
        <f t="shared" si="0"/>
        <v>124023370</v>
      </c>
      <c r="F13" s="51">
        <v>111753613</v>
      </c>
    </row>
    <row r="14" spans="1:6" ht="15">
      <c r="A14" s="5" t="s">
        <v>15</v>
      </c>
      <c r="B14" s="6">
        <v>0</v>
      </c>
      <c r="C14" s="3">
        <v>0</v>
      </c>
      <c r="D14" s="3">
        <v>9661</v>
      </c>
      <c r="E14" s="37">
        <f t="shared" si="0"/>
        <v>9661</v>
      </c>
      <c r="F14" s="23">
        <v>9661</v>
      </c>
    </row>
    <row r="15" spans="1:6" ht="15">
      <c r="A15" s="5" t="s">
        <v>16</v>
      </c>
      <c r="B15" s="6"/>
      <c r="C15" s="3"/>
      <c r="D15" s="3"/>
      <c r="E15" s="37"/>
      <c r="F15" s="23"/>
    </row>
    <row r="16" spans="1:6" ht="15">
      <c r="A16" s="8" t="s">
        <v>17</v>
      </c>
      <c r="B16" s="6">
        <v>0</v>
      </c>
      <c r="C16" s="3">
        <v>0</v>
      </c>
      <c r="D16" s="3">
        <v>18606017</v>
      </c>
      <c r="E16" s="37">
        <f t="shared" si="0"/>
        <v>18606017</v>
      </c>
      <c r="F16" s="23">
        <v>15505014</v>
      </c>
    </row>
    <row r="17" spans="1:6" ht="15">
      <c r="A17" s="8" t="s">
        <v>18</v>
      </c>
      <c r="B17" s="6">
        <v>0</v>
      </c>
      <c r="C17" s="3">
        <v>0</v>
      </c>
      <c r="D17" s="3">
        <v>8525367</v>
      </c>
      <c r="E17" s="37">
        <f t="shared" si="0"/>
        <v>8525367</v>
      </c>
      <c r="F17" s="23">
        <v>8005039</v>
      </c>
    </row>
    <row r="18" spans="1:6" ht="15">
      <c r="A18" s="8" t="s">
        <v>19</v>
      </c>
      <c r="B18" s="6">
        <v>0</v>
      </c>
      <c r="C18" s="3">
        <v>0</v>
      </c>
      <c r="D18" s="3">
        <v>0</v>
      </c>
      <c r="E18" s="37">
        <f t="shared" si="0"/>
        <v>0</v>
      </c>
      <c r="F18" s="23">
        <v>0</v>
      </c>
    </row>
    <row r="19" spans="1:6" ht="15">
      <c r="A19" s="10" t="s">
        <v>20</v>
      </c>
      <c r="B19" s="48">
        <v>15477011</v>
      </c>
      <c r="C19" s="49">
        <v>0</v>
      </c>
      <c r="D19" s="49">
        <v>0</v>
      </c>
      <c r="E19" s="37">
        <f t="shared" si="0"/>
        <v>15477011</v>
      </c>
      <c r="F19" s="50">
        <v>15870784</v>
      </c>
    </row>
    <row r="20" spans="1:6" ht="15">
      <c r="A20" s="11" t="s">
        <v>21</v>
      </c>
      <c r="B20" s="12">
        <v>15477011</v>
      </c>
      <c r="C20" s="13">
        <v>0</v>
      </c>
      <c r="D20" s="13">
        <v>27141045</v>
      </c>
      <c r="E20" s="14">
        <f t="shared" si="0"/>
        <v>42618056</v>
      </c>
      <c r="F20" s="51">
        <v>39390498</v>
      </c>
    </row>
    <row r="21" spans="1:6" ht="15">
      <c r="A21" s="5" t="s">
        <v>22</v>
      </c>
      <c r="B21" s="6">
        <v>0</v>
      </c>
      <c r="C21" s="3">
        <v>0</v>
      </c>
      <c r="D21" s="3">
        <v>3487589</v>
      </c>
      <c r="E21" s="37">
        <f t="shared" si="0"/>
        <v>3487589</v>
      </c>
      <c r="F21" s="23">
        <v>3366399</v>
      </c>
    </row>
    <row r="22" spans="1:6" ht="15">
      <c r="A22" s="5" t="s">
        <v>23</v>
      </c>
      <c r="B22" s="6">
        <v>0</v>
      </c>
      <c r="C22" s="3">
        <v>872001</v>
      </c>
      <c r="D22" s="3">
        <v>0</v>
      </c>
      <c r="E22" s="37">
        <f t="shared" si="0"/>
        <v>872001</v>
      </c>
      <c r="F22" s="23">
        <v>601380</v>
      </c>
    </row>
    <row r="23" spans="1:6" ht="15">
      <c r="A23" s="5" t="s">
        <v>24</v>
      </c>
      <c r="B23" s="6">
        <v>0</v>
      </c>
      <c r="C23" s="3">
        <v>475557</v>
      </c>
      <c r="D23" s="3">
        <v>0</v>
      </c>
      <c r="E23" s="37">
        <f t="shared" si="0"/>
        <v>475557</v>
      </c>
      <c r="F23" s="23">
        <v>349674</v>
      </c>
    </row>
    <row r="24" spans="1:6" ht="15">
      <c r="A24" s="5" t="s">
        <v>25</v>
      </c>
      <c r="B24" s="6">
        <v>0</v>
      </c>
      <c r="C24" s="3">
        <v>0</v>
      </c>
      <c r="D24" s="3">
        <v>0</v>
      </c>
      <c r="E24" s="37">
        <f t="shared" si="0"/>
        <v>0</v>
      </c>
      <c r="F24" s="23">
        <v>0</v>
      </c>
    </row>
    <row r="25" spans="1:6" ht="15">
      <c r="A25" s="5" t="s">
        <v>26</v>
      </c>
      <c r="B25" s="6"/>
      <c r="C25" s="3"/>
      <c r="D25" s="3"/>
      <c r="E25" s="37"/>
      <c r="F25" s="23"/>
    </row>
    <row r="26" spans="1:6" ht="15">
      <c r="A26" s="8" t="s">
        <v>27</v>
      </c>
      <c r="B26" s="6">
        <v>2500000</v>
      </c>
      <c r="C26" s="3">
        <v>0</v>
      </c>
      <c r="D26" s="3">
        <v>0</v>
      </c>
      <c r="E26" s="37">
        <f t="shared" si="0"/>
        <v>2500000</v>
      </c>
      <c r="F26" s="23">
        <v>2200000</v>
      </c>
    </row>
    <row r="27" spans="1:6" ht="15">
      <c r="A27" s="8" t="s">
        <v>28</v>
      </c>
      <c r="B27" s="6">
        <v>4419968</v>
      </c>
      <c r="C27" s="3">
        <v>0</v>
      </c>
      <c r="D27" s="3">
        <v>0</v>
      </c>
      <c r="E27" s="37">
        <f t="shared" si="0"/>
        <v>4419968</v>
      </c>
      <c r="F27" s="23">
        <v>4167139</v>
      </c>
    </row>
    <row r="28" spans="1:6" ht="15.75" thickBot="1">
      <c r="A28" s="16" t="s">
        <v>29</v>
      </c>
      <c r="B28" s="17">
        <v>4974443</v>
      </c>
      <c r="C28" s="18">
        <v>1510477</v>
      </c>
      <c r="D28" s="18">
        <v>317258</v>
      </c>
      <c r="E28" s="19">
        <f t="shared" si="0"/>
        <v>6802178</v>
      </c>
      <c r="F28" s="25">
        <v>6582850</v>
      </c>
    </row>
    <row r="29" spans="1:6" ht="15.75" thickTop="1">
      <c r="A29" s="42" t="s">
        <v>30</v>
      </c>
      <c r="B29" s="64">
        <v>135816936</v>
      </c>
      <c r="C29" s="65">
        <v>18435891</v>
      </c>
      <c r="D29" s="66">
        <v>30945892</v>
      </c>
      <c r="E29" s="82">
        <f t="shared" si="0"/>
        <v>185198719</v>
      </c>
      <c r="F29" s="67">
        <v>168411553</v>
      </c>
    </row>
    <row r="30" spans="1:6" ht="15">
      <c r="A30" s="5"/>
      <c r="B30" s="6"/>
      <c r="C30" s="3"/>
      <c r="D30" s="3"/>
      <c r="E30" s="37"/>
      <c r="F30" s="23"/>
    </row>
    <row r="31" spans="1:6" ht="15">
      <c r="A31" s="1" t="s">
        <v>31</v>
      </c>
      <c r="B31" s="6"/>
      <c r="C31" s="3"/>
      <c r="D31" s="3"/>
      <c r="E31" s="37"/>
      <c r="F31" s="23"/>
    </row>
    <row r="32" spans="1:6" ht="15">
      <c r="A32" s="5" t="s">
        <v>32</v>
      </c>
      <c r="B32" s="6"/>
      <c r="C32" s="3"/>
      <c r="D32" s="3"/>
      <c r="E32" s="37"/>
      <c r="F32" s="23"/>
    </row>
    <row r="33" spans="1:6" ht="15">
      <c r="A33" s="8" t="s">
        <v>33</v>
      </c>
      <c r="B33" s="6">
        <v>78010263</v>
      </c>
      <c r="C33" s="3">
        <v>11609986</v>
      </c>
      <c r="D33" s="3">
        <v>8667878</v>
      </c>
      <c r="E33" s="37">
        <f t="shared" si="0"/>
        <v>98288127</v>
      </c>
      <c r="F33" s="23">
        <v>88716539</v>
      </c>
    </row>
    <row r="34" spans="1:6" ht="15">
      <c r="A34" s="8" t="s">
        <v>34</v>
      </c>
      <c r="B34" s="6">
        <v>81107</v>
      </c>
      <c r="C34" s="3">
        <v>0</v>
      </c>
      <c r="D34" s="3">
        <v>5224773</v>
      </c>
      <c r="E34" s="37">
        <f t="shared" si="0"/>
        <v>5305880</v>
      </c>
      <c r="F34" s="23">
        <v>4669560</v>
      </c>
    </row>
    <row r="35" spans="1:6" ht="15">
      <c r="A35" s="8" t="s">
        <v>35</v>
      </c>
      <c r="B35" s="6">
        <v>148696</v>
      </c>
      <c r="C35" s="3">
        <v>2640001</v>
      </c>
      <c r="D35" s="3">
        <v>2318363</v>
      </c>
      <c r="E35" s="37">
        <f t="shared" si="0"/>
        <v>5107060</v>
      </c>
      <c r="F35" s="23">
        <v>4342052</v>
      </c>
    </row>
    <row r="36" spans="1:6" ht="15">
      <c r="A36" s="8" t="s">
        <v>36</v>
      </c>
      <c r="B36" s="6">
        <v>26492947</v>
      </c>
      <c r="C36" s="3">
        <v>470607</v>
      </c>
      <c r="D36" s="3">
        <v>90371</v>
      </c>
      <c r="E36" s="37">
        <f t="shared" si="0"/>
        <v>27053925</v>
      </c>
      <c r="F36" s="23">
        <v>24491343</v>
      </c>
    </row>
    <row r="37" spans="1:6" ht="15">
      <c r="A37" s="8" t="s">
        <v>37</v>
      </c>
      <c r="B37" s="6">
        <v>4254511</v>
      </c>
      <c r="C37" s="3">
        <v>3588328</v>
      </c>
      <c r="D37" s="3">
        <v>552266</v>
      </c>
      <c r="E37" s="37">
        <f t="shared" si="0"/>
        <v>8395105</v>
      </c>
      <c r="F37" s="23">
        <v>7655005</v>
      </c>
    </row>
    <row r="38" spans="1:6" ht="15">
      <c r="A38" s="8" t="s">
        <v>38</v>
      </c>
      <c r="B38" s="6">
        <v>8106605</v>
      </c>
      <c r="C38" s="3">
        <v>90372</v>
      </c>
      <c r="D38" s="3">
        <v>30124</v>
      </c>
      <c r="E38" s="37">
        <f t="shared" si="0"/>
        <v>8227101</v>
      </c>
      <c r="F38" s="23">
        <v>7839824</v>
      </c>
    </row>
    <row r="39" spans="1:6" ht="15">
      <c r="A39" s="8" t="s">
        <v>39</v>
      </c>
      <c r="B39" s="6">
        <v>6916141</v>
      </c>
      <c r="C39" s="3">
        <v>7165</v>
      </c>
      <c r="D39" s="3">
        <v>0</v>
      </c>
      <c r="E39" s="37">
        <f t="shared" si="0"/>
        <v>6923306</v>
      </c>
      <c r="F39" s="23">
        <v>6189141</v>
      </c>
    </row>
    <row r="40" spans="1:6" ht="15">
      <c r="A40" s="8" t="s">
        <v>40</v>
      </c>
      <c r="B40" s="6">
        <v>7174197</v>
      </c>
      <c r="C40" s="3">
        <v>99655</v>
      </c>
      <c r="D40" s="3">
        <v>13496521</v>
      </c>
      <c r="E40" s="37">
        <f t="shared" si="0"/>
        <v>20770373</v>
      </c>
      <c r="F40" s="23">
        <v>19981917</v>
      </c>
    </row>
    <row r="41" spans="1:6" ht="15">
      <c r="A41" s="5" t="s">
        <v>41</v>
      </c>
      <c r="B41" s="6">
        <v>0</v>
      </c>
      <c r="C41" s="3">
        <v>241772</v>
      </c>
      <c r="D41" s="3">
        <v>0</v>
      </c>
      <c r="E41" s="37">
        <f t="shared" si="0"/>
        <v>241772</v>
      </c>
      <c r="F41" s="23">
        <v>201824</v>
      </c>
    </row>
    <row r="42" spans="1:6" ht="15">
      <c r="A42" s="5" t="s">
        <v>25</v>
      </c>
      <c r="B42" s="6">
        <v>0</v>
      </c>
      <c r="C42" s="3">
        <v>0</v>
      </c>
      <c r="D42" s="3">
        <v>0</v>
      </c>
      <c r="E42" s="37">
        <f t="shared" si="0"/>
        <v>0</v>
      </c>
      <c r="F42" s="23">
        <v>0</v>
      </c>
    </row>
    <row r="43" spans="1:6" ht="15.75" thickBot="1">
      <c r="A43" s="24" t="s">
        <v>42</v>
      </c>
      <c r="B43" s="17">
        <v>13518</v>
      </c>
      <c r="C43" s="18">
        <v>0</v>
      </c>
      <c r="D43" s="18">
        <v>0</v>
      </c>
      <c r="E43" s="19">
        <f t="shared" si="0"/>
        <v>13518</v>
      </c>
      <c r="F43" s="25">
        <v>10415</v>
      </c>
    </row>
    <row r="44" spans="1:6" ht="15.75" thickTop="1">
      <c r="A44" s="42" t="s">
        <v>43</v>
      </c>
      <c r="B44" s="64">
        <v>131197985</v>
      </c>
      <c r="C44" s="65">
        <v>18747886</v>
      </c>
      <c r="D44" s="66">
        <v>30380296</v>
      </c>
      <c r="E44" s="82">
        <f t="shared" si="0"/>
        <v>180326167</v>
      </c>
      <c r="F44" s="67">
        <v>164097620</v>
      </c>
    </row>
    <row r="45" spans="1:6" ht="15">
      <c r="A45" s="5"/>
      <c r="B45" s="6"/>
      <c r="C45" s="3"/>
      <c r="D45" s="3"/>
      <c r="E45" s="37"/>
      <c r="F45" s="23"/>
    </row>
    <row r="46" spans="1:6" ht="15">
      <c r="A46" s="1" t="s">
        <v>44</v>
      </c>
      <c r="B46" s="6"/>
      <c r="C46" s="3"/>
      <c r="D46" s="3"/>
      <c r="E46" s="37"/>
      <c r="F46" s="23"/>
    </row>
    <row r="47" spans="1:6" ht="15">
      <c r="A47" s="5" t="s">
        <v>45</v>
      </c>
      <c r="B47" s="6"/>
      <c r="C47" s="3"/>
      <c r="D47" s="3"/>
      <c r="E47" s="37"/>
      <c r="F47" s="23"/>
    </row>
    <row r="48" spans="1:6" ht="15">
      <c r="A48" s="8" t="s">
        <v>46</v>
      </c>
      <c r="B48" s="6">
        <v>4155057</v>
      </c>
      <c r="C48" s="3">
        <v>0</v>
      </c>
      <c r="D48" s="3">
        <v>0</v>
      </c>
      <c r="E48" s="37">
        <f t="shared" si="0"/>
        <v>4155057</v>
      </c>
      <c r="F48" s="23">
        <v>2254420</v>
      </c>
    </row>
    <row r="49" spans="1:6" ht="15">
      <c r="A49" s="8" t="s">
        <v>47</v>
      </c>
      <c r="B49" s="6">
        <v>0</v>
      </c>
      <c r="C49" s="3">
        <v>0</v>
      </c>
      <c r="D49" s="3">
        <v>0</v>
      </c>
      <c r="E49" s="37">
        <f t="shared" si="0"/>
        <v>0</v>
      </c>
      <c r="F49" s="23">
        <v>0</v>
      </c>
    </row>
    <row r="50" spans="1:6" ht="15">
      <c r="A50" s="10" t="s">
        <v>48</v>
      </c>
      <c r="B50" s="48">
        <v>0</v>
      </c>
      <c r="C50" s="49">
        <v>0</v>
      </c>
      <c r="D50" s="49">
        <v>0</v>
      </c>
      <c r="E50" s="37">
        <f t="shared" si="0"/>
        <v>0</v>
      </c>
      <c r="F50" s="50">
        <v>0</v>
      </c>
    </row>
    <row r="51" spans="1:6" ht="15">
      <c r="A51" s="27" t="s">
        <v>49</v>
      </c>
      <c r="B51" s="28">
        <v>4155057</v>
      </c>
      <c r="C51" s="29">
        <v>0</v>
      </c>
      <c r="D51" s="29">
        <v>0</v>
      </c>
      <c r="E51" s="30">
        <f t="shared" si="0"/>
        <v>4155057</v>
      </c>
      <c r="F51" s="56">
        <v>2254420</v>
      </c>
    </row>
    <row r="52" spans="1:6" ht="15">
      <c r="A52" s="5"/>
      <c r="B52" s="6"/>
      <c r="C52" s="3"/>
      <c r="D52" s="3"/>
      <c r="E52" s="37"/>
      <c r="F52" s="23"/>
    </row>
    <row r="53" spans="1:6" ht="15">
      <c r="A53" s="5" t="s">
        <v>50</v>
      </c>
      <c r="B53" s="6"/>
      <c r="C53" s="3"/>
      <c r="D53" s="3"/>
      <c r="E53" s="37"/>
      <c r="F53" s="23"/>
    </row>
    <row r="54" spans="1:6" ht="15">
      <c r="A54" s="8" t="s">
        <v>51</v>
      </c>
      <c r="B54" s="6">
        <v>0</v>
      </c>
      <c r="C54" s="3">
        <v>0</v>
      </c>
      <c r="D54" s="3">
        <v>0</v>
      </c>
      <c r="E54" s="37">
        <f t="shared" si="0"/>
        <v>0</v>
      </c>
      <c r="F54" s="23">
        <v>0</v>
      </c>
    </row>
    <row r="55" spans="1:6" ht="15">
      <c r="A55" s="10" t="s">
        <v>42</v>
      </c>
      <c r="B55" s="48">
        <v>463894</v>
      </c>
      <c r="C55" s="49">
        <v>-311995</v>
      </c>
      <c r="D55" s="49">
        <v>565596</v>
      </c>
      <c r="E55" s="37">
        <f t="shared" si="0"/>
        <v>717495</v>
      </c>
      <c r="F55" s="50">
        <v>2059513</v>
      </c>
    </row>
    <row r="56" spans="1:6" ht="15.75" thickBot="1">
      <c r="A56" s="32" t="s">
        <v>52</v>
      </c>
      <c r="B56" s="33">
        <v>463894</v>
      </c>
      <c r="C56" s="34">
        <v>-311995</v>
      </c>
      <c r="D56" s="34">
        <v>565596</v>
      </c>
      <c r="E56" s="35">
        <f t="shared" si="0"/>
        <v>717495</v>
      </c>
      <c r="F56" s="57">
        <v>2059513</v>
      </c>
    </row>
    <row r="57" spans="1:6" ht="15.75" thickTop="1">
      <c r="A57" s="42" t="s">
        <v>53</v>
      </c>
      <c r="B57" s="64">
        <v>135816936</v>
      </c>
      <c r="C57" s="65">
        <v>18435891</v>
      </c>
      <c r="D57" s="66">
        <v>30945892</v>
      </c>
      <c r="E57" s="82">
        <f t="shared" si="0"/>
        <v>185198719</v>
      </c>
      <c r="F57" s="67">
        <v>168411553</v>
      </c>
    </row>
    <row r="58" spans="1:6" ht="15">
      <c r="A58" s="5"/>
      <c r="B58" s="6"/>
      <c r="C58" s="3"/>
      <c r="D58" s="3"/>
      <c r="E58" s="37"/>
      <c r="F58" s="23"/>
    </row>
    <row r="59" spans="1:6" ht="15.75" thickBot="1">
      <c r="A59" s="38" t="s">
        <v>54</v>
      </c>
      <c r="B59" s="39">
        <v>0</v>
      </c>
      <c r="C59" s="40">
        <v>0</v>
      </c>
      <c r="D59" s="40">
        <v>0</v>
      </c>
      <c r="E59" s="58">
        <f t="shared" si="0"/>
        <v>0</v>
      </c>
      <c r="F59" s="59">
        <v>0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zoomScalePageLayoutView="0" workbookViewId="0" topLeftCell="A1">
      <selection activeCell="J6" sqref="J6"/>
    </sheetView>
  </sheetViews>
  <sheetFormatPr defaultColWidth="9.140625" defaultRowHeight="15"/>
  <cols>
    <col min="1" max="1" width="44.7109375" style="0" customWidth="1"/>
    <col min="2" max="6" width="15.7109375" style="0" customWidth="1"/>
  </cols>
  <sheetData>
    <row r="1" spans="1:6" ht="15.75">
      <c r="A1" s="88" t="s">
        <v>0</v>
      </c>
      <c r="B1" s="88"/>
      <c r="C1" s="88"/>
      <c r="D1" s="88"/>
      <c r="E1" s="88"/>
      <c r="F1" s="88"/>
    </row>
    <row r="2" spans="1:6" ht="15.75">
      <c r="A2" s="88" t="s">
        <v>56</v>
      </c>
      <c r="B2" s="88"/>
      <c r="C2" s="88"/>
      <c r="D2" s="88"/>
      <c r="E2" s="88"/>
      <c r="F2" s="88"/>
    </row>
    <row r="3" spans="1:6" ht="15.75">
      <c r="A3" s="92" t="s">
        <v>73</v>
      </c>
      <c r="B3" s="92"/>
      <c r="C3" s="92"/>
      <c r="D3" s="92"/>
      <c r="E3" s="92"/>
      <c r="F3" s="92"/>
    </row>
    <row r="4" spans="1:6" ht="16.5" thickBot="1">
      <c r="A4" s="93"/>
      <c r="B4" s="93"/>
      <c r="C4" s="93"/>
      <c r="D4" s="93"/>
      <c r="E4" s="93"/>
      <c r="F4" s="93"/>
    </row>
    <row r="5" spans="1:6" ht="51.75" customHeight="1" thickBot="1">
      <c r="A5" s="98" t="s">
        <v>1</v>
      </c>
      <c r="B5" s="99" t="s">
        <v>2</v>
      </c>
      <c r="C5" s="100" t="s">
        <v>3</v>
      </c>
      <c r="D5" s="100" t="s">
        <v>4</v>
      </c>
      <c r="E5" s="100" t="s">
        <v>5</v>
      </c>
      <c r="F5" s="101" t="s">
        <v>6</v>
      </c>
    </row>
    <row r="6" spans="1:6" ht="15">
      <c r="A6" s="68" t="s">
        <v>7</v>
      </c>
      <c r="B6" s="2"/>
      <c r="C6" s="69"/>
      <c r="D6" s="69"/>
      <c r="E6" s="81"/>
      <c r="F6" s="73"/>
    </row>
    <row r="7" spans="1:6" ht="15">
      <c r="A7" s="5" t="s">
        <v>8</v>
      </c>
      <c r="B7" s="6"/>
      <c r="C7" s="3"/>
      <c r="D7" s="3"/>
      <c r="E7" s="37"/>
      <c r="F7" s="74"/>
    </row>
    <row r="8" spans="1:6" ht="15">
      <c r="A8" s="8" t="s">
        <v>9</v>
      </c>
      <c r="B8" s="6">
        <v>1344424</v>
      </c>
      <c r="C8" s="3">
        <v>0</v>
      </c>
      <c r="D8" s="3">
        <v>0</v>
      </c>
      <c r="E8" s="37">
        <f aca="true" t="shared" si="0" ref="E8:E14">SUM(B8:D8)</f>
        <v>1344424</v>
      </c>
      <c r="F8" s="74">
        <v>1184032</v>
      </c>
    </row>
    <row r="9" spans="1:6" ht="15">
      <c r="A9" s="8" t="s">
        <v>10</v>
      </c>
      <c r="B9" s="6">
        <v>33163449</v>
      </c>
      <c r="C9" s="3">
        <v>0</v>
      </c>
      <c r="D9" s="3">
        <v>0</v>
      </c>
      <c r="E9" s="37">
        <f t="shared" si="0"/>
        <v>33163449</v>
      </c>
      <c r="F9" s="74">
        <v>30718306</v>
      </c>
    </row>
    <row r="10" spans="1:6" ht="15">
      <c r="A10" s="8" t="s">
        <v>11</v>
      </c>
      <c r="B10" s="6">
        <v>8961615</v>
      </c>
      <c r="C10" s="3">
        <v>0</v>
      </c>
      <c r="D10" s="3">
        <v>0</v>
      </c>
      <c r="E10" s="37">
        <f t="shared" si="0"/>
        <v>8961615</v>
      </c>
      <c r="F10" s="74">
        <v>8155320</v>
      </c>
    </row>
    <row r="11" spans="1:6" ht="15">
      <c r="A11" s="8" t="s">
        <v>12</v>
      </c>
      <c r="B11" s="6">
        <v>0</v>
      </c>
      <c r="C11" s="3">
        <v>7062293</v>
      </c>
      <c r="D11" s="3">
        <v>0</v>
      </c>
      <c r="E11" s="37">
        <f t="shared" si="0"/>
        <v>7062293</v>
      </c>
      <c r="F11" s="74">
        <v>6790667</v>
      </c>
    </row>
    <row r="12" spans="1:6" ht="15">
      <c r="A12" s="8" t="s">
        <v>13</v>
      </c>
      <c r="B12" s="6">
        <v>5157765</v>
      </c>
      <c r="C12" s="3">
        <v>578864</v>
      </c>
      <c r="D12" s="3">
        <v>0</v>
      </c>
      <c r="E12" s="37">
        <f t="shared" si="0"/>
        <v>5736629</v>
      </c>
      <c r="F12" s="74">
        <v>4694340</v>
      </c>
    </row>
    <row r="13" spans="1:6" ht="15">
      <c r="A13" s="11" t="s">
        <v>14</v>
      </c>
      <c r="B13" s="12">
        <v>48627253</v>
      </c>
      <c r="C13" s="13">
        <v>7641157</v>
      </c>
      <c r="D13" s="13">
        <v>0</v>
      </c>
      <c r="E13" s="14">
        <f t="shared" si="0"/>
        <v>56268410</v>
      </c>
      <c r="F13" s="75">
        <v>51542665</v>
      </c>
    </row>
    <row r="14" spans="1:6" ht="15">
      <c r="A14" s="5" t="s">
        <v>15</v>
      </c>
      <c r="B14" s="6">
        <v>0</v>
      </c>
      <c r="C14" s="3">
        <v>5206243</v>
      </c>
      <c r="D14" s="3">
        <v>2382381</v>
      </c>
      <c r="E14" s="37">
        <f t="shared" si="0"/>
        <v>7588624</v>
      </c>
      <c r="F14" s="74">
        <v>7588624</v>
      </c>
    </row>
    <row r="15" spans="1:6" ht="15">
      <c r="A15" s="5" t="s">
        <v>16</v>
      </c>
      <c r="B15" s="6"/>
      <c r="C15" s="3"/>
      <c r="D15" s="3"/>
      <c r="E15" s="37"/>
      <c r="F15" s="74"/>
    </row>
    <row r="16" spans="1:6" ht="15">
      <c r="A16" s="8" t="s">
        <v>17</v>
      </c>
      <c r="B16" s="6">
        <v>0</v>
      </c>
      <c r="C16" s="3">
        <v>0</v>
      </c>
      <c r="D16" s="3">
        <v>180689854</v>
      </c>
      <c r="E16" s="37">
        <f aca="true" t="shared" si="1" ref="E16:E24">SUM(B16:D16)</f>
        <v>180689854</v>
      </c>
      <c r="F16" s="74">
        <v>180689854</v>
      </c>
    </row>
    <row r="17" spans="1:6" ht="15">
      <c r="A17" s="8" t="s">
        <v>18</v>
      </c>
      <c r="B17" s="6">
        <v>0</v>
      </c>
      <c r="C17" s="3">
        <v>0</v>
      </c>
      <c r="D17" s="3">
        <v>32244887</v>
      </c>
      <c r="E17" s="37">
        <f t="shared" si="1"/>
        <v>32244887</v>
      </c>
      <c r="F17" s="74">
        <v>25652340</v>
      </c>
    </row>
    <row r="18" spans="1:6" ht="15">
      <c r="A18" s="8" t="s">
        <v>19</v>
      </c>
      <c r="B18" s="6">
        <v>18943716</v>
      </c>
      <c r="C18" s="3">
        <v>0</v>
      </c>
      <c r="D18" s="3">
        <v>0</v>
      </c>
      <c r="E18" s="37">
        <f t="shared" si="1"/>
        <v>18943716</v>
      </c>
      <c r="F18" s="74">
        <v>8511345</v>
      </c>
    </row>
    <row r="19" spans="1:6" ht="15">
      <c r="A19" s="8" t="s">
        <v>20</v>
      </c>
      <c r="B19" s="6">
        <v>65498980</v>
      </c>
      <c r="C19" s="3">
        <v>0</v>
      </c>
      <c r="D19" s="3">
        <v>0</v>
      </c>
      <c r="E19" s="37">
        <f t="shared" si="1"/>
        <v>65498980</v>
      </c>
      <c r="F19" s="74">
        <v>61368920</v>
      </c>
    </row>
    <row r="20" spans="1:6" ht="15">
      <c r="A20" s="11" t="s">
        <v>21</v>
      </c>
      <c r="B20" s="12">
        <v>84442696</v>
      </c>
      <c r="C20" s="13">
        <v>5206243</v>
      </c>
      <c r="D20" s="13">
        <v>215317122</v>
      </c>
      <c r="E20" s="14">
        <f t="shared" si="1"/>
        <v>304966061</v>
      </c>
      <c r="F20" s="75">
        <v>283811083</v>
      </c>
    </row>
    <row r="21" spans="1:6" ht="15">
      <c r="A21" s="5" t="s">
        <v>22</v>
      </c>
      <c r="B21" s="6">
        <v>0</v>
      </c>
      <c r="C21" s="3">
        <v>0</v>
      </c>
      <c r="D21" s="3">
        <v>85919684</v>
      </c>
      <c r="E21" s="37">
        <f t="shared" si="1"/>
        <v>85919684</v>
      </c>
      <c r="F21" s="74">
        <v>99599706</v>
      </c>
    </row>
    <row r="22" spans="1:6" ht="15">
      <c r="A22" s="5" t="s">
        <v>23</v>
      </c>
      <c r="B22" s="6">
        <v>0</v>
      </c>
      <c r="C22" s="3">
        <v>102407853</v>
      </c>
      <c r="D22" s="3">
        <v>0</v>
      </c>
      <c r="E22" s="37">
        <f t="shared" si="1"/>
        <v>102407853</v>
      </c>
      <c r="F22" s="74">
        <v>93098048</v>
      </c>
    </row>
    <row r="23" spans="1:6" ht="15">
      <c r="A23" s="5" t="s">
        <v>24</v>
      </c>
      <c r="B23" s="6">
        <v>0</v>
      </c>
      <c r="C23" s="3">
        <v>11944994</v>
      </c>
      <c r="D23" s="3">
        <v>0</v>
      </c>
      <c r="E23" s="37">
        <f t="shared" si="1"/>
        <v>11944994</v>
      </c>
      <c r="F23" s="74">
        <v>11944994</v>
      </c>
    </row>
    <row r="24" spans="1:6" ht="15">
      <c r="A24" s="5" t="s">
        <v>25</v>
      </c>
      <c r="B24" s="6">
        <v>1430000</v>
      </c>
      <c r="C24" s="3">
        <v>292230955</v>
      </c>
      <c r="D24" s="3">
        <v>0</v>
      </c>
      <c r="E24" s="37">
        <f t="shared" si="1"/>
        <v>293660955</v>
      </c>
      <c r="F24" s="74">
        <v>284876655</v>
      </c>
    </row>
    <row r="25" spans="1:6" ht="15">
      <c r="A25" s="5" t="s">
        <v>26</v>
      </c>
      <c r="B25" s="6"/>
      <c r="C25" s="3"/>
      <c r="D25" s="3"/>
      <c r="E25" s="37"/>
      <c r="F25" s="74"/>
    </row>
    <row r="26" spans="1:6" ht="15">
      <c r="A26" s="8" t="s">
        <v>27</v>
      </c>
      <c r="B26" s="6">
        <v>43018487</v>
      </c>
      <c r="C26" s="3">
        <v>24488852</v>
      </c>
      <c r="D26" s="3">
        <v>0</v>
      </c>
      <c r="E26" s="37">
        <f>SUM(B26:D26)</f>
        <v>67507339</v>
      </c>
      <c r="F26" s="74">
        <v>67507339</v>
      </c>
    </row>
    <row r="27" spans="1:6" ht="15">
      <c r="A27" s="8" t="s">
        <v>28</v>
      </c>
      <c r="B27" s="6">
        <v>0</v>
      </c>
      <c r="C27" s="3">
        <v>0</v>
      </c>
      <c r="D27" s="3">
        <v>0</v>
      </c>
      <c r="E27" s="37">
        <f>SUM(B27:D27)</f>
        <v>0</v>
      </c>
      <c r="F27" s="74">
        <f>SUM(C27:E27)</f>
        <v>0</v>
      </c>
    </row>
    <row r="28" spans="1:6" ht="15.75" thickBot="1">
      <c r="A28" s="16" t="s">
        <v>29</v>
      </c>
      <c r="B28" s="17">
        <v>3242678</v>
      </c>
      <c r="C28" s="18">
        <v>23207144</v>
      </c>
      <c r="D28" s="18">
        <v>3137036</v>
      </c>
      <c r="E28" s="19">
        <f>SUM(B28:D28)</f>
        <v>29586858</v>
      </c>
      <c r="F28" s="76">
        <v>29470373</v>
      </c>
    </row>
    <row r="29" spans="1:6" ht="15.75" thickTop="1">
      <c r="A29" s="42" t="s">
        <v>30</v>
      </c>
      <c r="B29" s="64">
        <v>180761114</v>
      </c>
      <c r="C29" s="65">
        <v>467127198</v>
      </c>
      <c r="D29" s="66">
        <v>304373842</v>
      </c>
      <c r="E29" s="82">
        <f>SUM(B29:D29)</f>
        <v>952262154</v>
      </c>
      <c r="F29" s="67">
        <v>921850863</v>
      </c>
    </row>
    <row r="30" spans="1:6" ht="15">
      <c r="A30" s="5"/>
      <c r="B30" s="6"/>
      <c r="C30" s="3"/>
      <c r="D30" s="3"/>
      <c r="E30" s="37"/>
      <c r="F30" s="74"/>
    </row>
    <row r="31" spans="1:6" ht="15">
      <c r="A31" s="1" t="s">
        <v>31</v>
      </c>
      <c r="B31" s="6"/>
      <c r="C31" s="3"/>
      <c r="D31" s="3"/>
      <c r="E31" s="37"/>
      <c r="F31" s="74"/>
    </row>
    <row r="32" spans="1:6" ht="15">
      <c r="A32" s="5" t="s">
        <v>32</v>
      </c>
      <c r="B32" s="6"/>
      <c r="C32" s="3"/>
      <c r="D32" s="3"/>
      <c r="E32" s="37"/>
      <c r="F32" s="74"/>
    </row>
    <row r="33" spans="1:6" ht="15">
      <c r="A33" s="8" t="s">
        <v>33</v>
      </c>
      <c r="B33" s="6">
        <v>77529204</v>
      </c>
      <c r="C33" s="3">
        <v>79238993</v>
      </c>
      <c r="D33" s="3">
        <v>62022526</v>
      </c>
      <c r="E33" s="37">
        <f aca="true" t="shared" si="2" ref="E33:E44">SUM(B33:D33)</f>
        <v>218790723</v>
      </c>
      <c r="F33" s="74">
        <v>209356324</v>
      </c>
    </row>
    <row r="34" spans="1:6" ht="15">
      <c r="A34" s="8" t="s">
        <v>34</v>
      </c>
      <c r="B34" s="6">
        <v>129687</v>
      </c>
      <c r="C34" s="3">
        <v>20589</v>
      </c>
      <c r="D34" s="3">
        <v>198260285</v>
      </c>
      <c r="E34" s="37">
        <f t="shared" si="2"/>
        <v>198410561</v>
      </c>
      <c r="F34" s="74">
        <v>199053270</v>
      </c>
    </row>
    <row r="35" spans="1:6" ht="15">
      <c r="A35" s="8" t="s">
        <v>35</v>
      </c>
      <c r="B35" s="6">
        <v>95072</v>
      </c>
      <c r="C35" s="3">
        <v>39078433</v>
      </c>
      <c r="D35" s="3">
        <v>32198716</v>
      </c>
      <c r="E35" s="37">
        <f t="shared" si="2"/>
        <v>71372221</v>
      </c>
      <c r="F35" s="74">
        <v>68342232</v>
      </c>
    </row>
    <row r="36" spans="1:6" ht="15">
      <c r="A36" s="8" t="s">
        <v>36</v>
      </c>
      <c r="B36" s="6">
        <v>20105951</v>
      </c>
      <c r="C36" s="3">
        <v>0</v>
      </c>
      <c r="D36" s="3">
        <v>174204</v>
      </c>
      <c r="E36" s="37">
        <f t="shared" si="2"/>
        <v>20280155</v>
      </c>
      <c r="F36" s="74">
        <v>19770121</v>
      </c>
    </row>
    <row r="37" spans="1:6" ht="15">
      <c r="A37" s="8" t="s">
        <v>37</v>
      </c>
      <c r="B37" s="6">
        <v>3429263</v>
      </c>
      <c r="C37" s="3">
        <v>140517</v>
      </c>
      <c r="D37" s="3">
        <v>58068</v>
      </c>
      <c r="E37" s="37">
        <f t="shared" si="2"/>
        <v>3627848</v>
      </c>
      <c r="F37" s="74">
        <v>3475328</v>
      </c>
    </row>
    <row r="38" spans="1:6" ht="15">
      <c r="A38" s="8" t="s">
        <v>38</v>
      </c>
      <c r="B38" s="6">
        <v>32598459</v>
      </c>
      <c r="C38" s="3">
        <v>306103</v>
      </c>
      <c r="D38" s="3">
        <v>1625905</v>
      </c>
      <c r="E38" s="37">
        <f t="shared" si="2"/>
        <v>34530467</v>
      </c>
      <c r="F38" s="74">
        <v>34387387</v>
      </c>
    </row>
    <row r="39" spans="1:6" ht="15">
      <c r="A39" s="8" t="s">
        <v>39</v>
      </c>
      <c r="B39" s="6">
        <v>25521397</v>
      </c>
      <c r="C39" s="3">
        <v>12866640</v>
      </c>
      <c r="D39" s="3">
        <v>580680</v>
      </c>
      <c r="E39" s="37">
        <f t="shared" si="2"/>
        <v>38968717</v>
      </c>
      <c r="F39" s="74">
        <v>38175829</v>
      </c>
    </row>
    <row r="40" spans="1:6" ht="15">
      <c r="A40" s="8" t="s">
        <v>40</v>
      </c>
      <c r="B40" s="6">
        <v>2288390</v>
      </c>
      <c r="C40" s="3">
        <v>138246</v>
      </c>
      <c r="D40" s="3">
        <v>7432706</v>
      </c>
      <c r="E40" s="37">
        <f t="shared" si="2"/>
        <v>9859342</v>
      </c>
      <c r="F40" s="74">
        <v>9627320</v>
      </c>
    </row>
    <row r="41" spans="1:6" ht="15">
      <c r="A41" s="5" t="s">
        <v>41</v>
      </c>
      <c r="B41" s="6">
        <v>0</v>
      </c>
      <c r="C41" s="3">
        <v>20369843</v>
      </c>
      <c r="D41" s="3">
        <v>0</v>
      </c>
      <c r="E41" s="37">
        <f t="shared" si="2"/>
        <v>20369843</v>
      </c>
      <c r="F41" s="74">
        <v>18716043</v>
      </c>
    </row>
    <row r="42" spans="1:6" ht="15">
      <c r="A42" s="5" t="s">
        <v>25</v>
      </c>
      <c r="B42" s="6">
        <v>0</v>
      </c>
      <c r="C42" s="3">
        <v>286261701</v>
      </c>
      <c r="D42" s="3">
        <v>0</v>
      </c>
      <c r="E42" s="37">
        <f t="shared" si="2"/>
        <v>286261701</v>
      </c>
      <c r="F42" s="74">
        <v>282932750</v>
      </c>
    </row>
    <row r="43" spans="1:6" ht="15.75" thickBot="1">
      <c r="A43" s="24" t="s">
        <v>42</v>
      </c>
      <c r="B43" s="6">
        <v>0</v>
      </c>
      <c r="C43" s="18">
        <v>0</v>
      </c>
      <c r="D43" s="18">
        <v>0</v>
      </c>
      <c r="E43" s="19">
        <f t="shared" si="2"/>
        <v>0</v>
      </c>
      <c r="F43" s="76">
        <v>0</v>
      </c>
    </row>
    <row r="44" spans="1:6" ht="15.75" thickTop="1">
      <c r="A44" s="42" t="s">
        <v>43</v>
      </c>
      <c r="B44" s="64">
        <v>161697423</v>
      </c>
      <c r="C44" s="65">
        <v>438421065</v>
      </c>
      <c r="D44" s="66">
        <v>302353090</v>
      </c>
      <c r="E44" s="82">
        <f t="shared" si="2"/>
        <v>902471578</v>
      </c>
      <c r="F44" s="67">
        <v>883836604</v>
      </c>
    </row>
    <row r="45" spans="1:6" ht="15">
      <c r="A45" s="5"/>
      <c r="B45" s="6"/>
      <c r="C45" s="3"/>
      <c r="D45" s="3"/>
      <c r="E45" s="83"/>
      <c r="F45" s="74"/>
    </row>
    <row r="46" spans="1:6" ht="15">
      <c r="A46" s="1" t="s">
        <v>44</v>
      </c>
      <c r="B46" s="6"/>
      <c r="C46" s="3"/>
      <c r="D46" s="3"/>
      <c r="E46" s="37"/>
      <c r="F46" s="74"/>
    </row>
    <row r="47" spans="1:6" ht="15">
      <c r="A47" s="5" t="s">
        <v>45</v>
      </c>
      <c r="B47" s="6"/>
      <c r="C47" s="3"/>
      <c r="D47" s="3"/>
      <c r="E47" s="37"/>
      <c r="F47" s="74"/>
    </row>
    <row r="48" spans="1:6" ht="15">
      <c r="A48" s="8" t="s">
        <v>46</v>
      </c>
      <c r="B48" s="6">
        <v>178208</v>
      </c>
      <c r="C48" s="3">
        <v>30829577</v>
      </c>
      <c r="D48" s="3">
        <v>0</v>
      </c>
      <c r="E48" s="37">
        <f>SUM(B48:D48)</f>
        <v>31007785</v>
      </c>
      <c r="F48" s="74">
        <v>19730736</v>
      </c>
    </row>
    <row r="49" spans="1:6" ht="15">
      <c r="A49" s="8" t="s">
        <v>47</v>
      </c>
      <c r="B49" s="6">
        <v>0</v>
      </c>
      <c r="C49" s="3">
        <v>0</v>
      </c>
      <c r="D49" s="3">
        <v>0</v>
      </c>
      <c r="E49" s="37">
        <f>SUM(B49:D49)</f>
        <v>0</v>
      </c>
      <c r="F49" s="74">
        <v>0</v>
      </c>
    </row>
    <row r="50" spans="1:6" ht="15">
      <c r="A50" s="10" t="s">
        <v>48</v>
      </c>
      <c r="B50" s="48">
        <v>6750734</v>
      </c>
      <c r="C50" s="49">
        <v>0</v>
      </c>
      <c r="D50" s="49">
        <v>0</v>
      </c>
      <c r="E50" s="37">
        <f>SUM(B50:D50)</f>
        <v>6750734</v>
      </c>
      <c r="F50" s="77">
        <v>7291217</v>
      </c>
    </row>
    <row r="51" spans="1:6" ht="15">
      <c r="A51" s="27" t="s">
        <v>49</v>
      </c>
      <c r="B51" s="28">
        <v>6928942</v>
      </c>
      <c r="C51" s="29">
        <v>30829577</v>
      </c>
      <c r="D51" s="29">
        <v>0</v>
      </c>
      <c r="E51" s="30">
        <f>SUM(B51:D51)</f>
        <v>37758519</v>
      </c>
      <c r="F51" s="78">
        <v>27021953</v>
      </c>
    </row>
    <row r="52" spans="1:6" ht="15">
      <c r="A52" s="5"/>
      <c r="B52" s="6"/>
      <c r="C52" s="3"/>
      <c r="D52" s="3"/>
      <c r="E52" s="37"/>
      <c r="F52" s="74"/>
    </row>
    <row r="53" spans="1:6" ht="15">
      <c r="A53" s="5" t="s">
        <v>50</v>
      </c>
      <c r="B53" s="6"/>
      <c r="C53" s="3"/>
      <c r="D53" s="3"/>
      <c r="E53" s="37"/>
      <c r="F53" s="74"/>
    </row>
    <row r="54" spans="1:6" ht="15">
      <c r="A54" s="8" t="s">
        <v>51</v>
      </c>
      <c r="B54" s="6">
        <v>0</v>
      </c>
      <c r="C54" s="3">
        <v>0</v>
      </c>
      <c r="D54" s="3">
        <v>0</v>
      </c>
      <c r="E54" s="37">
        <f>SUM(B54:D54)</f>
        <v>0</v>
      </c>
      <c r="F54" s="23">
        <f>SUM(C54:E54)</f>
        <v>0</v>
      </c>
    </row>
    <row r="55" spans="1:6" ht="15">
      <c r="A55" s="10" t="s">
        <v>42</v>
      </c>
      <c r="B55" s="6">
        <v>12134749</v>
      </c>
      <c r="C55" s="49">
        <v>-2123444</v>
      </c>
      <c r="D55" s="49">
        <v>2020752</v>
      </c>
      <c r="E55" s="37">
        <f>SUM(B55:D55)</f>
        <v>12032057</v>
      </c>
      <c r="F55" s="77">
        <v>10992306</v>
      </c>
    </row>
    <row r="56" spans="1:6" ht="15.75" thickBot="1">
      <c r="A56" s="32" t="s">
        <v>52</v>
      </c>
      <c r="B56" s="33">
        <v>12134749</v>
      </c>
      <c r="C56" s="34">
        <v>-2123444</v>
      </c>
      <c r="D56" s="34">
        <v>2020752</v>
      </c>
      <c r="E56" s="35">
        <f>SUM(B56:D56)</f>
        <v>12032057</v>
      </c>
      <c r="F56" s="79">
        <v>10992306</v>
      </c>
    </row>
    <row r="57" spans="1:6" ht="15.75" thickTop="1">
      <c r="A57" s="42" t="s">
        <v>53</v>
      </c>
      <c r="B57" s="64">
        <v>180761114</v>
      </c>
      <c r="C57" s="65">
        <v>467127198</v>
      </c>
      <c r="D57" s="66">
        <v>304373842</v>
      </c>
      <c r="E57" s="82">
        <f>SUM(B57:D57)</f>
        <v>952262154</v>
      </c>
      <c r="F57" s="67">
        <v>921850863</v>
      </c>
    </row>
    <row r="58" spans="1:6" ht="15">
      <c r="A58" s="5"/>
      <c r="B58" s="6"/>
      <c r="C58" s="3"/>
      <c r="D58" s="3"/>
      <c r="E58" s="83"/>
      <c r="F58" s="74"/>
    </row>
    <row r="59" spans="1:6" ht="15.75" thickBot="1">
      <c r="A59" s="38" t="s">
        <v>54</v>
      </c>
      <c r="B59" s="39">
        <v>0</v>
      </c>
      <c r="C59" s="40">
        <v>0</v>
      </c>
      <c r="D59" s="40">
        <v>0</v>
      </c>
      <c r="E59" s="58">
        <f>SUM(B59:D59)</f>
        <v>0</v>
      </c>
      <c r="F59" s="80">
        <v>0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chavezd</dc:creator>
  <cp:keywords/>
  <dc:description/>
  <cp:lastModifiedBy>Jill Taylor</cp:lastModifiedBy>
  <cp:lastPrinted>2011-11-04T14:40:02Z</cp:lastPrinted>
  <dcterms:created xsi:type="dcterms:W3CDTF">2011-10-31T22:05:53Z</dcterms:created>
  <dcterms:modified xsi:type="dcterms:W3CDTF">2013-07-17T17:06:44Z</dcterms:modified>
  <cp:category/>
  <cp:version/>
  <cp:contentType/>
  <cp:contentStatus/>
</cp:coreProperties>
</file>