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775" yWindow="105" windowWidth="14025" windowHeight="12465" activeTab="0"/>
  </bookViews>
  <sheets>
    <sheet name="FY15 Consolidated" sheetId="1" r:id="rId1"/>
    <sheet name="FY15 Boulder" sheetId="2" r:id="rId2"/>
    <sheet name="FY15 UCCS" sheetId="3" r:id="rId3"/>
    <sheet name="FY15 Denver" sheetId="4" r:id="rId4"/>
    <sheet name="FY15 Anschutz" sheetId="5" r:id="rId5"/>
  </sheets>
  <definedNames>
    <definedName name="_xlnm.Print_Area" localSheetId="0">'FY15 Consolidated'!$A$1:$G$60</definedName>
  </definedNames>
  <calcPr fullCalcOnLoad="1"/>
</workbook>
</file>

<file path=xl/comments4.xml><?xml version="1.0" encoding="utf-8"?>
<comments xmlns="http://schemas.openxmlformats.org/spreadsheetml/2006/main">
  <authors>
    <author>Mettler, Lori</author>
  </authors>
  <commentList>
    <comment ref="E13" authorId="0">
      <text>
        <r>
          <rPr>
            <b/>
            <sz val="9"/>
            <rFont val="Tahoma"/>
            <family val="2"/>
          </rPr>
          <t>Mettler, Lori:</t>
        </r>
        <r>
          <rPr>
            <sz val="9"/>
            <rFont val="Tahoma"/>
            <family val="2"/>
          </rPr>
          <t xml:space="preserve">
Study abroad fee moving 
</t>
        </r>
      </text>
    </comment>
    <comment ref="E23" authorId="0">
      <text>
        <r>
          <rPr>
            <b/>
            <sz val="9"/>
            <rFont val="Tahoma"/>
            <family val="2"/>
          </rPr>
          <t>Mettler, Lori:</t>
        </r>
        <r>
          <rPr>
            <sz val="9"/>
            <rFont val="Tahoma"/>
            <family val="2"/>
          </rPr>
          <t xml:space="preserve">
Study abroad fee moving 
</t>
        </r>
      </text>
    </comment>
  </commentList>
</comments>
</file>

<file path=xl/comments5.xml><?xml version="1.0" encoding="utf-8"?>
<comments xmlns="http://schemas.openxmlformats.org/spreadsheetml/2006/main">
  <authors>
    <author>Mettler, Lori</author>
  </authors>
  <commentList>
    <comment ref="C22" authorId="0">
      <text>
        <r>
          <rPr>
            <b/>
            <sz val="9"/>
            <rFont val="Tahoma"/>
            <family val="2"/>
          </rPr>
          <t>Mettler, Lori:</t>
        </r>
        <r>
          <rPr>
            <sz val="9"/>
            <rFont val="Tahoma"/>
            <family val="2"/>
          </rPr>
          <t xml:space="preserve">
plus $10M gift for SOM 
</t>
        </r>
      </text>
    </comment>
    <comment ref="F22" authorId="0">
      <text>
        <r>
          <rPr>
            <b/>
            <sz val="9"/>
            <rFont val="Tahoma"/>
            <family val="2"/>
          </rPr>
          <t>Mettler, Lori:</t>
        </r>
        <r>
          <rPr>
            <sz val="9"/>
            <rFont val="Tahoma"/>
            <family val="2"/>
          </rPr>
          <t xml:space="preserve">
plus $10M gift for SOM </t>
        </r>
      </text>
    </comment>
    <comment ref="D56" authorId="0">
      <text>
        <r>
          <rPr>
            <b/>
            <sz val="9"/>
            <rFont val="Tahoma"/>
            <family val="2"/>
          </rPr>
          <t>Mettler, Lori:</t>
        </r>
        <r>
          <rPr>
            <sz val="9"/>
            <rFont val="Tahoma"/>
            <family val="2"/>
          </rPr>
          <t xml:space="preserve">
$4M bridge funding
$11,753,567 potential cfs</t>
        </r>
      </text>
    </comment>
  </commentList>
</comments>
</file>

<file path=xl/sharedStrings.xml><?xml version="1.0" encoding="utf-8"?>
<sst xmlns="http://schemas.openxmlformats.org/spreadsheetml/2006/main" count="320" uniqueCount="81">
  <si>
    <t>University of Colorado</t>
  </si>
  <si>
    <t>Description</t>
  </si>
  <si>
    <t>Auxiliary &amp; 
Self-Funded Activities</t>
  </si>
  <si>
    <t>Restricted Fund</t>
  </si>
  <si>
    <t>Revenues</t>
  </si>
  <si>
    <t>Student Tuition and Fees</t>
  </si>
  <si>
    <t>Resident Tuition - COF</t>
  </si>
  <si>
    <t>Resident Tuition - Student Share</t>
  </si>
  <si>
    <t>Non-Resident Tuition</t>
  </si>
  <si>
    <t>Other tuition - Continuing Education</t>
  </si>
  <si>
    <t>Student fees</t>
  </si>
  <si>
    <t>Subtotal - Student Tuition and Fees</t>
  </si>
  <si>
    <t>Investment and Interest Income</t>
  </si>
  <si>
    <t>Grants and Contracts</t>
  </si>
  <si>
    <t>Federal Grants &amp; Contracts</t>
  </si>
  <si>
    <t>State and Local Grants &amp; Contracts</t>
  </si>
  <si>
    <t>Fee for Service Contract</t>
  </si>
  <si>
    <t>Subtotal - Grants &amp; Contracts</t>
  </si>
  <si>
    <t>Private/other gifts, grants and contracts</t>
  </si>
  <si>
    <t>Sales &amp; Services of educational departments</t>
  </si>
  <si>
    <t>Auxiliary Operating Revenues</t>
  </si>
  <si>
    <t>Health Services</t>
  </si>
  <si>
    <t>Other Revenues:</t>
  </si>
  <si>
    <t>Indirect Cost Reimbursement</t>
  </si>
  <si>
    <t>Denver AHEC Library Funding</t>
  </si>
  <si>
    <t>Other Sources</t>
  </si>
  <si>
    <t>TOTAL REVENUES</t>
  </si>
  <si>
    <t>Expenditures</t>
  </si>
  <si>
    <t>Educational &amp; General:</t>
  </si>
  <si>
    <t>Instruction</t>
  </si>
  <si>
    <t>Research</t>
  </si>
  <si>
    <t>Public Service</t>
  </si>
  <si>
    <t>Academic Support</t>
  </si>
  <si>
    <t>Student Services</t>
  </si>
  <si>
    <t>Institutional Support</t>
  </si>
  <si>
    <t>Operations of Plant</t>
  </si>
  <si>
    <t>Scholarships &amp; Fellowships</t>
  </si>
  <si>
    <t>Auxiliary operating expenditures</t>
  </si>
  <si>
    <t>Other</t>
  </si>
  <si>
    <t>TOTAL EXPENDITURES</t>
  </si>
  <si>
    <t>Transfers Between Funds</t>
  </si>
  <si>
    <t>Mandatory Transfers</t>
  </si>
  <si>
    <t>Principal and interest</t>
  </si>
  <si>
    <t>Renewals &amp; replacements</t>
  </si>
  <si>
    <t>Matching funds/Other</t>
  </si>
  <si>
    <t>Subtotal -- Mandatory Transfers</t>
  </si>
  <si>
    <t>Voluntary Transfers &amp; Other</t>
  </si>
  <si>
    <t>Restricted receipts to be expended in future years</t>
  </si>
  <si>
    <t>Subtotal Voluntary Transfers</t>
  </si>
  <si>
    <t>TOTAL EXPENDITURES &amp; TRANSFERS</t>
  </si>
  <si>
    <t>Tobacco Funding</t>
  </si>
  <si>
    <t>Education &amp; General Fund</t>
  </si>
  <si>
    <t>FY 2013-14</t>
  </si>
  <si>
    <t>Total Current Funds Budget</t>
  </si>
  <si>
    <t xml:space="preserve">Original Total Current Funds </t>
  </si>
  <si>
    <t>FY 2014-15</t>
  </si>
  <si>
    <t xml:space="preserve">June Estimate Total Current Funds </t>
  </si>
  <si>
    <t>Colorado Springs Campus</t>
  </si>
  <si>
    <t>Restricted to be expended in future years</t>
  </si>
  <si>
    <t>Denver Campus</t>
  </si>
  <si>
    <t>Other/Carryforwards</t>
  </si>
  <si>
    <t>Boulder Campus</t>
  </si>
  <si>
    <t>Notes:</t>
  </si>
  <si>
    <t xml:space="preserve">    1) This schedule does not include revenue or expenses associated with the Direct Lending Program.   Direct Lending is reported outside of the current funds.</t>
  </si>
  <si>
    <t xml:space="preserve">     For FY2014, the Direct Lending amount is estimated to be $134M and $138M in FY2015.  Pell and Work Study financial aid are in the Restricted Fund.</t>
  </si>
  <si>
    <t>2) Restricted fund revenues exclude funding for research capital projects and indirect cost recoveries, the latter estimated to be $76M in FY2014 and $78M in FY2015.</t>
  </si>
  <si>
    <t>3) Internal service revenue/expense activity is excluded from this schedule.</t>
  </si>
  <si>
    <t xml:space="preserve">4) All Auxiliary tuition for Continuing Education is classified as "Other Tuition" on this schedule. </t>
  </si>
  <si>
    <t>5) Scholarship allowance, fixed assets and other GASB-related adjustments are not included in the above figures.</t>
  </si>
  <si>
    <t>6) FY2014 budget was reclassed across expense categories to better reflect actual expense activity.</t>
  </si>
  <si>
    <t>7) The financial aid budget in the General Fund, including Esteemed Scholars, is estimated to be $55M in FY2014 and $59M in FY2015. Actual financial aid activity occurs in multiple expenditure categories.</t>
  </si>
  <si>
    <t xml:space="preserve">    8) Activity budgeted in expense purpose codes occasionally may be expensed in other expense purpose codes.</t>
  </si>
  <si>
    <t>9) FY2015 Gift revenues exclude capital gifts for Intercollegiate Athletics.</t>
  </si>
  <si>
    <t>10) Advancement activities of $9M are reflected in the restricted fund Institutional Support for FY2014 and FY2015.</t>
  </si>
  <si>
    <t>Anschutz Medical Campus</t>
  </si>
  <si>
    <t>1) Shortfall in Unrestricted fund tuition will be covered with one time reserve funds and sweeping current unspent expenditures</t>
  </si>
  <si>
    <t>Note: Does not include System Administration</t>
  </si>
  <si>
    <t xml:space="preserve">Consolidated </t>
  </si>
  <si>
    <t>FY 2014-15 Current Funds Budget</t>
  </si>
  <si>
    <t>(1) This is created from transfers out in all funds that occur during the normal course of the year but increase dramatically at year end depending on actual expenditures.  Business practices are being reviewed due to the new policy that will be in place in FY 14-15 and the hope is to minimize this variance by closely evaluating what is transferred out to reserves in June of 2014.</t>
  </si>
  <si>
    <r>
      <t>Other</t>
    </r>
    <r>
      <rPr>
        <vertAlign val="superscript"/>
        <sz val="10"/>
        <rFont val="Arial"/>
        <family val="2"/>
      </rPr>
      <t xml:space="preserve"> (1)</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</si>
</sst>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0_);[Red]\([$$-409]#,##0\)"/>
    <numFmt numFmtId="165" formatCode="0.0%"/>
    <numFmt numFmtId="166" formatCode="_(&quot;$&quot;* #,##0_);_(&quot;$&quot;* \(#,##0\);_(&quot;$&quot;* &quot;-&quot;??_);_(@_)"/>
    <numFmt numFmtId="167" formatCode="[$$-409]#,##0_);\([$$-409]#,##0\)"/>
  </numFmts>
  <fonts count="82">
    <font>
      <sz val="10"/>
      <name val="Arial"/>
      <family val="0"/>
    </font>
    <font>
      <sz val="9"/>
      <color indexed="8"/>
      <name val="Arial"/>
      <family val="2"/>
    </font>
    <font>
      <b/>
      <sz val="12"/>
      <name val="Arial"/>
      <family val="2"/>
    </font>
    <font>
      <sz val="12"/>
      <name val="Arial"/>
      <family val="2"/>
    </font>
    <font>
      <b/>
      <i/>
      <sz val="12"/>
      <name val="Arial"/>
      <family val="2"/>
    </font>
    <font>
      <sz val="8"/>
      <name val="Arial"/>
      <family val="2"/>
    </font>
    <font>
      <u val="single"/>
      <sz val="12"/>
      <name val="Arial"/>
      <family val="2"/>
    </font>
    <font>
      <sz val="8.5"/>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12"/>
      <name val="Arial"/>
      <family val="2"/>
    </font>
    <font>
      <sz val="9"/>
      <name val="Arial"/>
      <family val="2"/>
    </font>
    <font>
      <b/>
      <sz val="9"/>
      <name val="Tahoma"/>
      <family val="2"/>
    </font>
    <font>
      <sz val="9"/>
      <name val="Tahoma"/>
      <family val="2"/>
    </font>
    <font>
      <b/>
      <sz val="10"/>
      <name val="Arial"/>
      <family val="2"/>
    </font>
    <font>
      <b/>
      <i/>
      <sz val="10"/>
      <name val="Arial"/>
      <family val="2"/>
    </font>
    <font>
      <u val="single"/>
      <sz val="10"/>
      <name val="Arial"/>
      <family val="2"/>
    </font>
    <font>
      <u val="single"/>
      <sz val="8"/>
      <name val="Arial"/>
      <family val="2"/>
    </font>
    <font>
      <vertAlign val="superscript"/>
      <sz val="10"/>
      <name val="Arial"/>
      <family val="2"/>
    </font>
    <font>
      <sz val="10"/>
      <color indexed="8"/>
      <name val="Arial"/>
      <family val="2"/>
    </font>
    <font>
      <b/>
      <i/>
      <sz val="10"/>
      <color indexed="8"/>
      <name val="Arial"/>
      <family val="2"/>
    </font>
    <font>
      <b/>
      <sz val="10"/>
      <color indexed="8"/>
      <name val="Arial"/>
      <family val="2"/>
    </font>
    <font>
      <u val="single"/>
      <sz val="10"/>
      <color indexed="8"/>
      <name val="Arial"/>
      <family val="2"/>
    </font>
    <font>
      <b/>
      <sz val="10"/>
      <color indexed="9"/>
      <name val="Arial"/>
      <family val="2"/>
    </font>
    <font>
      <b/>
      <sz val="12"/>
      <color indexed="8"/>
      <name val="Arial"/>
      <family val="2"/>
    </font>
    <font>
      <b/>
      <i/>
      <sz val="12"/>
      <color indexed="8"/>
      <name val="Arial"/>
      <family val="2"/>
    </font>
    <font>
      <b/>
      <sz val="15"/>
      <color indexed="56"/>
      <name val="Arial"/>
      <family val="2"/>
    </font>
    <font>
      <b/>
      <sz val="13"/>
      <color indexed="56"/>
      <name val="Arial"/>
      <family val="2"/>
    </font>
    <font>
      <b/>
      <sz val="11"/>
      <color indexed="56"/>
      <name val="Arial"/>
      <family val="2"/>
    </font>
    <font>
      <sz val="9"/>
      <color indexed="17"/>
      <name val="Arial"/>
      <family val="2"/>
    </font>
    <font>
      <sz val="9"/>
      <color indexed="20"/>
      <name val="Arial"/>
      <family val="2"/>
    </font>
    <font>
      <sz val="9"/>
      <color indexed="60"/>
      <name val="Arial"/>
      <family val="2"/>
    </font>
    <font>
      <sz val="9"/>
      <color indexed="62"/>
      <name val="Arial"/>
      <family val="2"/>
    </font>
    <font>
      <b/>
      <sz val="9"/>
      <color indexed="63"/>
      <name val="Arial"/>
      <family val="2"/>
    </font>
    <font>
      <b/>
      <sz val="9"/>
      <color indexed="52"/>
      <name val="Arial"/>
      <family val="2"/>
    </font>
    <font>
      <sz val="9"/>
      <color indexed="52"/>
      <name val="Arial"/>
      <family val="2"/>
    </font>
    <font>
      <b/>
      <sz val="9"/>
      <color indexed="9"/>
      <name val="Arial"/>
      <family val="2"/>
    </font>
    <font>
      <sz val="9"/>
      <color indexed="10"/>
      <name val="Arial"/>
      <family val="2"/>
    </font>
    <font>
      <i/>
      <sz val="9"/>
      <color indexed="23"/>
      <name val="Arial"/>
      <family val="2"/>
    </font>
    <font>
      <b/>
      <sz val="9"/>
      <color indexed="8"/>
      <name val="Arial"/>
      <family val="2"/>
    </font>
    <font>
      <sz val="9"/>
      <color indexed="9"/>
      <name val="Arial"/>
      <family val="2"/>
    </font>
    <font>
      <sz val="9"/>
      <color theme="1"/>
      <name val="Arial"/>
      <family val="2"/>
    </font>
    <font>
      <sz val="9"/>
      <color theme="0"/>
      <name val="Arial"/>
      <family val="2"/>
    </font>
    <font>
      <sz val="9"/>
      <color rgb="FF9C0006"/>
      <name val="Arial"/>
      <family val="2"/>
    </font>
    <font>
      <b/>
      <sz val="9"/>
      <color rgb="FFFA7D00"/>
      <name val="Arial"/>
      <family val="2"/>
    </font>
    <font>
      <b/>
      <sz val="9"/>
      <color theme="0"/>
      <name val="Arial"/>
      <family val="2"/>
    </font>
    <font>
      <sz val="11"/>
      <color theme="1"/>
      <name val="Calibri"/>
      <family val="2"/>
    </font>
    <font>
      <i/>
      <sz val="9"/>
      <color rgb="FF7F7F7F"/>
      <name val="Arial"/>
      <family val="2"/>
    </font>
    <font>
      <sz val="9"/>
      <color rgb="FF006100"/>
      <name val="Arial"/>
      <family val="2"/>
    </font>
    <font>
      <b/>
      <sz val="15"/>
      <color theme="3"/>
      <name val="Arial"/>
      <family val="2"/>
    </font>
    <font>
      <b/>
      <sz val="13"/>
      <color theme="3"/>
      <name val="Arial"/>
      <family val="2"/>
    </font>
    <font>
      <b/>
      <sz val="11"/>
      <color theme="3"/>
      <name val="Arial"/>
      <family val="2"/>
    </font>
    <font>
      <sz val="9"/>
      <color rgb="FF3F3F76"/>
      <name val="Arial"/>
      <family val="2"/>
    </font>
    <font>
      <sz val="9"/>
      <color rgb="FFFA7D00"/>
      <name val="Arial"/>
      <family val="2"/>
    </font>
    <font>
      <sz val="9"/>
      <color rgb="FF9C6500"/>
      <name val="Arial"/>
      <family val="2"/>
    </font>
    <font>
      <b/>
      <sz val="9"/>
      <color rgb="FF3F3F3F"/>
      <name val="Arial"/>
      <family val="2"/>
    </font>
    <font>
      <b/>
      <sz val="18"/>
      <color theme="3"/>
      <name val="Cambria"/>
      <family val="2"/>
    </font>
    <font>
      <b/>
      <sz val="9"/>
      <color theme="1"/>
      <name val="Arial"/>
      <family val="2"/>
    </font>
    <font>
      <sz val="9"/>
      <color rgb="FFFF0000"/>
      <name val="Arial"/>
      <family val="2"/>
    </font>
    <font>
      <sz val="10"/>
      <color theme="1"/>
      <name val="Arial"/>
      <family val="2"/>
    </font>
    <font>
      <b/>
      <i/>
      <sz val="10"/>
      <color theme="1"/>
      <name val="Arial"/>
      <family val="2"/>
    </font>
    <font>
      <b/>
      <sz val="10"/>
      <color theme="1"/>
      <name val="Arial"/>
      <family val="2"/>
    </font>
    <font>
      <u val="single"/>
      <sz val="10"/>
      <color theme="1"/>
      <name val="Arial"/>
      <family val="2"/>
    </font>
    <font>
      <b/>
      <sz val="10"/>
      <color theme="0"/>
      <name val="Arial"/>
      <family val="2"/>
    </font>
    <font>
      <b/>
      <sz val="12"/>
      <color theme="1"/>
      <name val="Arial"/>
      <family val="2"/>
    </font>
    <font>
      <b/>
      <i/>
      <sz val="12"/>
      <color theme="1"/>
      <name val="Arial"/>
      <family val="2"/>
    </font>
    <font>
      <b/>
      <sz val="8"/>
      <name val="Arial"/>
      <family val="2"/>
    </font>
  </fonts>
  <fills count="56">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theme="1" tint="0.49998000264167786"/>
        <bgColor indexed="64"/>
      </patternFill>
    </fill>
  </fills>
  <borders count="75">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right/>
      <top/>
      <bottom style="medium"/>
    </border>
    <border>
      <left style="medium"/>
      <right/>
      <top/>
      <bottom/>
    </border>
    <border>
      <left style="medium"/>
      <right style="medium"/>
      <top/>
      <bottom/>
    </border>
    <border>
      <left style="medium"/>
      <right/>
      <top style="medium"/>
      <bottom/>
    </border>
    <border>
      <left/>
      <right/>
      <top style="medium"/>
      <bottom/>
    </border>
    <border>
      <left/>
      <right style="medium"/>
      <top style="medium"/>
      <bottom/>
    </border>
    <border>
      <left/>
      <right style="medium"/>
      <top/>
      <bottom/>
    </border>
    <border>
      <left style="medium"/>
      <right/>
      <top/>
      <bottom style="thin"/>
    </border>
    <border>
      <left style="medium"/>
      <right/>
      <top style="thin"/>
      <bottom style="thin"/>
    </border>
    <border>
      <left style="medium"/>
      <right style="medium"/>
      <top style="thin"/>
      <bottom style="thin"/>
    </border>
    <border>
      <left/>
      <right/>
      <top style="thin"/>
      <bottom style="thin"/>
    </border>
    <border>
      <left/>
      <right style="medium"/>
      <top style="thin"/>
      <bottom style="thin"/>
    </border>
    <border>
      <left style="medium"/>
      <right/>
      <top/>
      <bottom style="double"/>
    </border>
    <border>
      <left style="medium"/>
      <right style="medium"/>
      <top/>
      <bottom style="double"/>
    </border>
    <border>
      <left/>
      <right/>
      <top/>
      <bottom style="double"/>
    </border>
    <border>
      <left/>
      <right style="medium"/>
      <top/>
      <bottom style="double"/>
    </border>
    <border>
      <left style="medium"/>
      <right/>
      <top style="double"/>
      <bottom style="thin"/>
    </border>
    <border>
      <left style="medium"/>
      <right style="medium"/>
      <top style="double"/>
      <bottom style="thin"/>
    </border>
    <border>
      <left/>
      <right/>
      <top style="double"/>
      <bottom style="thin"/>
    </border>
    <border>
      <left/>
      <right style="medium"/>
      <top style="double"/>
      <bottom style="thin"/>
    </border>
    <border>
      <left style="medium"/>
      <right style="medium"/>
      <top/>
      <bottom style="thin"/>
    </border>
    <border>
      <left/>
      <right/>
      <top/>
      <bottom style="thin"/>
    </border>
    <border>
      <left/>
      <right style="medium"/>
      <top/>
      <bottom style="thin"/>
    </border>
    <border>
      <left style="medium"/>
      <right/>
      <top style="thin"/>
      <bottom style="double"/>
    </border>
    <border>
      <left style="medium"/>
      <right/>
      <top/>
      <bottom style="medium"/>
    </border>
    <border>
      <left style="medium"/>
      <right style="medium"/>
      <top style="double"/>
      <bottom style="medium"/>
    </border>
    <border>
      <left style="medium"/>
      <right/>
      <top style="double"/>
      <bottom style="medium"/>
    </border>
    <border>
      <left/>
      <right/>
      <top style="double"/>
      <bottom style="medium"/>
    </border>
    <border>
      <left/>
      <right style="medium"/>
      <top style="double"/>
      <bottom style="medium"/>
    </border>
    <border>
      <left style="medium"/>
      <right style="medium"/>
      <top style="medium"/>
      <bottom style="medium"/>
    </border>
    <border>
      <left style="medium"/>
      <right/>
      <top style="medium"/>
      <bottom style="medium"/>
    </border>
    <border>
      <left/>
      <right/>
      <top style="medium"/>
      <bottom style="medium"/>
    </border>
    <border>
      <left/>
      <right style="medium"/>
      <top style="medium"/>
      <bottom style="medium"/>
    </border>
    <border>
      <left style="medium"/>
      <right style="medium"/>
      <top style="medium"/>
      <bottom/>
    </border>
    <border>
      <left style="medium"/>
      <right style="medium"/>
      <top style="thin"/>
      <bottom style="double"/>
    </border>
    <border>
      <left style="medium"/>
      <right style="hair"/>
      <top style="medium"/>
      <bottom/>
    </border>
    <border>
      <left style="hair"/>
      <right style="hair"/>
      <top style="medium"/>
      <bottom/>
    </border>
    <border>
      <left style="hair"/>
      <right style="medium"/>
      <top style="medium"/>
      <bottom/>
    </border>
    <border>
      <left style="medium"/>
      <right style="hair"/>
      <top/>
      <bottom/>
    </border>
    <border>
      <left style="hair"/>
      <right style="hair"/>
      <top/>
      <bottom/>
    </border>
    <border>
      <left style="hair"/>
      <right style="medium"/>
      <top/>
      <bottom/>
    </border>
    <border>
      <left style="medium"/>
      <right style="hair"/>
      <top style="thin"/>
      <bottom style="thin"/>
    </border>
    <border>
      <left style="hair"/>
      <right style="hair"/>
      <top style="thin"/>
      <bottom style="thin"/>
    </border>
    <border>
      <left style="hair"/>
      <right style="medium"/>
      <top style="thin"/>
      <bottom style="thin"/>
    </border>
    <border>
      <left style="hair"/>
      <right style="hair"/>
      <top/>
      <bottom style="double"/>
    </border>
    <border>
      <left style="medium"/>
      <right style="hair"/>
      <top style="double"/>
      <bottom style="thin"/>
    </border>
    <border>
      <left style="hair"/>
      <right style="hair"/>
      <top/>
      <bottom style="thin"/>
    </border>
    <border>
      <left style="hair"/>
      <right style="medium"/>
      <top style="double"/>
      <bottom style="thin"/>
    </border>
    <border>
      <left style="medium"/>
      <right style="hair"/>
      <top/>
      <bottom style="thin"/>
    </border>
    <border>
      <left style="hair"/>
      <right style="medium"/>
      <top/>
      <bottom style="thin"/>
    </border>
    <border>
      <left style="medium"/>
      <right style="hair"/>
      <top/>
      <bottom style="double"/>
    </border>
    <border>
      <left style="hair"/>
      <right style="medium"/>
      <top/>
      <bottom style="double"/>
    </border>
    <border>
      <left style="medium"/>
      <right style="medium"/>
      <top/>
      <bottom style="medium"/>
    </border>
    <border>
      <left style="medium"/>
      <right style="hair"/>
      <top/>
      <bottom style="medium"/>
    </border>
    <border>
      <left style="hair"/>
      <right style="hair"/>
      <top/>
      <bottom style="medium"/>
    </border>
    <border>
      <left style="hair"/>
      <right style="medium"/>
      <top/>
      <bottom style="medium"/>
    </border>
  </borders>
  <cellStyleXfs count="10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6" fillId="2" borderId="0" applyNumberFormat="0" applyBorder="0" applyAlignment="0" applyProtection="0"/>
    <xf numFmtId="0" fontId="8" fillId="3" borderId="0" applyNumberFormat="0" applyBorder="0" applyAlignment="0" applyProtection="0"/>
    <xf numFmtId="0" fontId="56" fillId="4" borderId="0" applyNumberFormat="0" applyBorder="0" applyAlignment="0" applyProtection="0"/>
    <xf numFmtId="0" fontId="8" fillId="5" borderId="0" applyNumberFormat="0" applyBorder="0" applyAlignment="0" applyProtection="0"/>
    <xf numFmtId="0" fontId="56" fillId="6" borderId="0" applyNumberFormat="0" applyBorder="0" applyAlignment="0" applyProtection="0"/>
    <xf numFmtId="0" fontId="8" fillId="7" borderId="0" applyNumberFormat="0" applyBorder="0" applyAlignment="0" applyProtection="0"/>
    <xf numFmtId="0" fontId="56" fillId="8" borderId="0" applyNumberFormat="0" applyBorder="0" applyAlignment="0" applyProtection="0"/>
    <xf numFmtId="0" fontId="8" fillId="9" borderId="0" applyNumberFormat="0" applyBorder="0" applyAlignment="0" applyProtection="0"/>
    <xf numFmtId="0" fontId="56" fillId="10" borderId="0" applyNumberFormat="0" applyBorder="0" applyAlignment="0" applyProtection="0"/>
    <xf numFmtId="0" fontId="8" fillId="11" borderId="0" applyNumberFormat="0" applyBorder="0" applyAlignment="0" applyProtection="0"/>
    <xf numFmtId="0" fontId="56" fillId="12" borderId="0" applyNumberFormat="0" applyBorder="0" applyAlignment="0" applyProtection="0"/>
    <xf numFmtId="0" fontId="8" fillId="13" borderId="0" applyNumberFormat="0" applyBorder="0" applyAlignment="0" applyProtection="0"/>
    <xf numFmtId="0" fontId="56" fillId="14" borderId="0" applyNumberFormat="0" applyBorder="0" applyAlignment="0" applyProtection="0"/>
    <xf numFmtId="0" fontId="8" fillId="15" borderId="0" applyNumberFormat="0" applyBorder="0" applyAlignment="0" applyProtection="0"/>
    <xf numFmtId="0" fontId="56" fillId="16" borderId="0" applyNumberFormat="0" applyBorder="0" applyAlignment="0" applyProtection="0"/>
    <xf numFmtId="0" fontId="8" fillId="17" borderId="0" applyNumberFormat="0" applyBorder="0" applyAlignment="0" applyProtection="0"/>
    <xf numFmtId="0" fontId="56" fillId="18" borderId="0" applyNumberFormat="0" applyBorder="0" applyAlignment="0" applyProtection="0"/>
    <xf numFmtId="0" fontId="8" fillId="19" borderId="0" applyNumberFormat="0" applyBorder="0" applyAlignment="0" applyProtection="0"/>
    <xf numFmtId="0" fontId="56" fillId="20" borderId="0" applyNumberFormat="0" applyBorder="0" applyAlignment="0" applyProtection="0"/>
    <xf numFmtId="0" fontId="8" fillId="9" borderId="0" applyNumberFormat="0" applyBorder="0" applyAlignment="0" applyProtection="0"/>
    <xf numFmtId="0" fontId="56" fillId="21" borderId="0" applyNumberFormat="0" applyBorder="0" applyAlignment="0" applyProtection="0"/>
    <xf numFmtId="0" fontId="8" fillId="15" borderId="0" applyNumberFormat="0" applyBorder="0" applyAlignment="0" applyProtection="0"/>
    <xf numFmtId="0" fontId="56" fillId="22" borderId="0" applyNumberFormat="0" applyBorder="0" applyAlignment="0" applyProtection="0"/>
    <xf numFmtId="0" fontId="8" fillId="23" borderId="0" applyNumberFormat="0" applyBorder="0" applyAlignment="0" applyProtection="0"/>
    <xf numFmtId="0" fontId="57" fillId="24" borderId="0" applyNumberFormat="0" applyBorder="0" applyAlignment="0" applyProtection="0"/>
    <xf numFmtId="0" fontId="9" fillId="25" borderId="0" applyNumberFormat="0" applyBorder="0" applyAlignment="0" applyProtection="0"/>
    <xf numFmtId="0" fontId="57" fillId="26" borderId="0" applyNumberFormat="0" applyBorder="0" applyAlignment="0" applyProtection="0"/>
    <xf numFmtId="0" fontId="9" fillId="17" borderId="0" applyNumberFormat="0" applyBorder="0" applyAlignment="0" applyProtection="0"/>
    <xf numFmtId="0" fontId="57" fillId="27" borderId="0" applyNumberFormat="0" applyBorder="0" applyAlignment="0" applyProtection="0"/>
    <xf numFmtId="0" fontId="9" fillId="19" borderId="0" applyNumberFormat="0" applyBorder="0" applyAlignment="0" applyProtection="0"/>
    <xf numFmtId="0" fontId="57" fillId="28" borderId="0" applyNumberFormat="0" applyBorder="0" applyAlignment="0" applyProtection="0"/>
    <xf numFmtId="0" fontId="9" fillId="29" borderId="0" applyNumberFormat="0" applyBorder="0" applyAlignment="0" applyProtection="0"/>
    <xf numFmtId="0" fontId="57" fillId="30" borderId="0" applyNumberFormat="0" applyBorder="0" applyAlignment="0" applyProtection="0"/>
    <xf numFmtId="0" fontId="9" fillId="31" borderId="0" applyNumberFormat="0" applyBorder="0" applyAlignment="0" applyProtection="0"/>
    <xf numFmtId="0" fontId="57" fillId="32" borderId="0" applyNumberFormat="0" applyBorder="0" applyAlignment="0" applyProtection="0"/>
    <xf numFmtId="0" fontId="9" fillId="33" borderId="0" applyNumberFormat="0" applyBorder="0" applyAlignment="0" applyProtection="0"/>
    <xf numFmtId="0" fontId="57" fillId="34" borderId="0" applyNumberFormat="0" applyBorder="0" applyAlignment="0" applyProtection="0"/>
    <xf numFmtId="0" fontId="9" fillId="35" borderId="0" applyNumberFormat="0" applyBorder="0" applyAlignment="0" applyProtection="0"/>
    <xf numFmtId="0" fontId="57" fillId="36" borderId="0" applyNumberFormat="0" applyBorder="0" applyAlignment="0" applyProtection="0"/>
    <xf numFmtId="0" fontId="9" fillId="37" borderId="0" applyNumberFormat="0" applyBorder="0" applyAlignment="0" applyProtection="0"/>
    <xf numFmtId="0" fontId="57" fillId="38" borderId="0" applyNumberFormat="0" applyBorder="0" applyAlignment="0" applyProtection="0"/>
    <xf numFmtId="0" fontId="9" fillId="39" borderId="0" applyNumberFormat="0" applyBorder="0" applyAlignment="0" applyProtection="0"/>
    <xf numFmtId="0" fontId="57" fillId="40" borderId="0" applyNumberFormat="0" applyBorder="0" applyAlignment="0" applyProtection="0"/>
    <xf numFmtId="0" fontId="9" fillId="29" borderId="0" applyNumberFormat="0" applyBorder="0" applyAlignment="0" applyProtection="0"/>
    <xf numFmtId="0" fontId="57" fillId="41" borderId="0" applyNumberFormat="0" applyBorder="0" applyAlignment="0" applyProtection="0"/>
    <xf numFmtId="0" fontId="9" fillId="31" borderId="0" applyNumberFormat="0" applyBorder="0" applyAlignment="0" applyProtection="0"/>
    <xf numFmtId="0" fontId="57" fillId="42" borderId="0" applyNumberFormat="0" applyBorder="0" applyAlignment="0" applyProtection="0"/>
    <xf numFmtId="0" fontId="9" fillId="43" borderId="0" applyNumberFormat="0" applyBorder="0" applyAlignment="0" applyProtection="0"/>
    <xf numFmtId="0" fontId="58" fillId="44" borderId="0" applyNumberFormat="0" applyBorder="0" applyAlignment="0" applyProtection="0"/>
    <xf numFmtId="0" fontId="10" fillId="5" borderId="0" applyNumberFormat="0" applyBorder="0" applyAlignment="0" applyProtection="0"/>
    <xf numFmtId="0" fontId="59" fillId="45" borderId="1" applyNumberFormat="0" applyAlignment="0" applyProtection="0"/>
    <xf numFmtId="0" fontId="11" fillId="46" borderId="2" applyNumberFormat="0" applyAlignment="0" applyProtection="0"/>
    <xf numFmtId="0" fontId="60" fillId="47" borderId="3" applyNumberFormat="0" applyAlignment="0" applyProtection="0"/>
    <xf numFmtId="0" fontId="12"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6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62" fillId="0" borderId="0" applyNumberFormat="0" applyFill="0" applyBorder="0" applyAlignment="0" applyProtection="0"/>
    <xf numFmtId="0" fontId="13" fillId="0" borderId="0" applyNumberFormat="0" applyFill="0" applyBorder="0" applyAlignment="0" applyProtection="0"/>
    <xf numFmtId="0" fontId="63" fillId="49" borderId="0" applyNumberFormat="0" applyBorder="0" applyAlignment="0" applyProtection="0"/>
    <xf numFmtId="0" fontId="14" fillId="7" borderId="0" applyNumberFormat="0" applyBorder="0" applyAlignment="0" applyProtection="0"/>
    <xf numFmtId="0" fontId="64" fillId="0" borderId="5" applyNumberFormat="0" applyFill="0" applyAlignment="0" applyProtection="0"/>
    <xf numFmtId="0" fontId="15" fillId="0" borderId="6" applyNumberFormat="0" applyFill="0" applyAlignment="0" applyProtection="0"/>
    <xf numFmtId="0" fontId="65" fillId="0" borderId="7" applyNumberFormat="0" applyFill="0" applyAlignment="0" applyProtection="0"/>
    <xf numFmtId="0" fontId="16" fillId="0" borderId="8" applyNumberFormat="0" applyFill="0" applyAlignment="0" applyProtection="0"/>
    <xf numFmtId="0" fontId="66" fillId="0" borderId="9" applyNumberFormat="0" applyFill="0" applyAlignment="0" applyProtection="0"/>
    <xf numFmtId="0" fontId="17" fillId="0" borderId="10" applyNumberFormat="0" applyFill="0" applyAlignment="0" applyProtection="0"/>
    <xf numFmtId="0" fontId="66" fillId="0" borderId="0" applyNumberFormat="0" applyFill="0" applyBorder="0" applyAlignment="0" applyProtection="0"/>
    <xf numFmtId="0" fontId="17" fillId="0" borderId="0" applyNumberFormat="0" applyFill="0" applyBorder="0" applyAlignment="0" applyProtection="0"/>
    <xf numFmtId="0" fontId="67" fillId="50" borderId="1" applyNumberFormat="0" applyAlignment="0" applyProtection="0"/>
    <xf numFmtId="0" fontId="18" fillId="13" borderId="2" applyNumberFormat="0" applyAlignment="0" applyProtection="0"/>
    <xf numFmtId="0" fontId="68" fillId="0" borderId="11" applyNumberFormat="0" applyFill="0" applyAlignment="0" applyProtection="0"/>
    <xf numFmtId="0" fontId="19" fillId="0" borderId="12" applyNumberFormat="0" applyFill="0" applyAlignment="0" applyProtection="0"/>
    <xf numFmtId="0" fontId="69" fillId="51" borderId="0" applyNumberFormat="0" applyBorder="0" applyAlignment="0" applyProtection="0"/>
    <xf numFmtId="0" fontId="20" fillId="52" borderId="0" applyNumberFormat="0" applyBorder="0" applyAlignment="0" applyProtection="0"/>
    <xf numFmtId="0" fontId="0" fillId="0" borderId="0">
      <alignment/>
      <protection/>
    </xf>
    <xf numFmtId="0" fontId="0" fillId="53" borderId="13" applyNumberFormat="0" applyFont="0" applyAlignment="0" applyProtection="0"/>
    <xf numFmtId="0" fontId="0" fillId="54" borderId="14" applyNumberFormat="0" applyFont="0" applyAlignment="0" applyProtection="0"/>
    <xf numFmtId="0" fontId="70" fillId="45" borderId="15" applyNumberFormat="0" applyAlignment="0" applyProtection="0"/>
    <xf numFmtId="0" fontId="21" fillId="46" borderId="16" applyNumberFormat="0" applyAlignment="0" applyProtection="0"/>
    <xf numFmtId="9" fontId="0" fillId="0" borderId="0" applyFont="0" applyFill="0" applyBorder="0" applyAlignment="0" applyProtection="0"/>
    <xf numFmtId="0" fontId="71" fillId="0" borderId="0" applyNumberFormat="0" applyFill="0" applyBorder="0" applyAlignment="0" applyProtection="0"/>
    <xf numFmtId="0" fontId="22" fillId="0" borderId="0" applyNumberFormat="0" applyFill="0" applyBorder="0" applyAlignment="0" applyProtection="0"/>
    <xf numFmtId="0" fontId="72" fillId="0" borderId="17" applyNumberFormat="0" applyFill="0" applyAlignment="0" applyProtection="0"/>
    <xf numFmtId="0" fontId="23" fillId="0" borderId="18" applyNumberFormat="0" applyFill="0" applyAlignment="0" applyProtection="0"/>
    <xf numFmtId="0" fontId="73" fillId="0" borderId="0" applyNumberFormat="0" applyFill="0" applyBorder="0" applyAlignment="0" applyProtection="0"/>
    <xf numFmtId="0" fontId="24" fillId="0" borderId="0" applyNumberFormat="0" applyFill="0" applyBorder="0" applyAlignment="0" applyProtection="0"/>
  </cellStyleXfs>
  <cellXfs count="248">
    <xf numFmtId="0" fontId="0" fillId="0" borderId="0" xfId="0" applyAlignment="1">
      <alignment/>
    </xf>
    <xf numFmtId="164" fontId="3" fillId="0" borderId="0" xfId="0" applyNumberFormat="1" applyFont="1" applyAlignment="1">
      <alignment/>
    </xf>
    <xf numFmtId="164" fontId="2" fillId="0" borderId="0" xfId="0" applyNumberFormat="1" applyFont="1" applyAlignment="1">
      <alignment/>
    </xf>
    <xf numFmtId="164" fontId="3" fillId="0" borderId="0" xfId="0" applyNumberFormat="1" applyFont="1" applyAlignment="1">
      <alignment wrapText="1"/>
    </xf>
    <xf numFmtId="164" fontId="6" fillId="0" borderId="0" xfId="0" applyNumberFormat="1" applyFont="1" applyAlignment="1">
      <alignment/>
    </xf>
    <xf numFmtId="0" fontId="7" fillId="0" borderId="0" xfId="0" applyFont="1" applyAlignment="1">
      <alignment horizontal="left"/>
    </xf>
    <xf numFmtId="0" fontId="7" fillId="0" borderId="0" xfId="0" applyFont="1" applyFill="1" applyAlignment="1">
      <alignment horizontal="left" indent="1"/>
    </xf>
    <xf numFmtId="0" fontId="7" fillId="0" borderId="0" xfId="0" applyFont="1" applyFill="1" applyAlignment="1">
      <alignment horizontal="right" indent="1"/>
    </xf>
    <xf numFmtId="164" fontId="3" fillId="0" borderId="0" xfId="0" applyNumberFormat="1" applyFont="1" applyAlignment="1">
      <alignment horizontal="right"/>
    </xf>
    <xf numFmtId="164" fontId="4" fillId="0" borderId="0" xfId="0" applyNumberFormat="1" applyFont="1" applyAlignment="1">
      <alignment/>
    </xf>
    <xf numFmtId="164" fontId="6" fillId="0" borderId="0" xfId="0" applyNumberFormat="1" applyFont="1" applyAlignment="1">
      <alignment/>
    </xf>
    <xf numFmtId="0" fontId="7" fillId="0" borderId="0" xfId="0" applyFont="1" applyAlignment="1">
      <alignment/>
    </xf>
    <xf numFmtId="0" fontId="7" fillId="0" borderId="0" xfId="0" applyFont="1" applyFill="1" applyAlignment="1">
      <alignment/>
    </xf>
    <xf numFmtId="164" fontId="3" fillId="0" borderId="0" xfId="0" applyNumberFormat="1" applyFont="1" applyAlignment="1">
      <alignment/>
    </xf>
    <xf numFmtId="164" fontId="6" fillId="0" borderId="0" xfId="0" applyNumberFormat="1" applyFont="1" applyAlignment="1">
      <alignment horizontal="right"/>
    </xf>
    <xf numFmtId="0" fontId="7" fillId="0" borderId="0" xfId="0" applyFont="1" applyAlignment="1">
      <alignment horizontal="right"/>
    </xf>
    <xf numFmtId="164" fontId="3" fillId="0" borderId="0" xfId="96" applyNumberFormat="1" applyFont="1">
      <alignment/>
      <protection/>
    </xf>
    <xf numFmtId="164" fontId="4" fillId="0" borderId="0" xfId="96" applyNumberFormat="1" applyFont="1" applyAlignment="1">
      <alignment horizontal="center"/>
      <protection/>
    </xf>
    <xf numFmtId="164" fontId="4" fillId="0" borderId="0" xfId="96" applyNumberFormat="1" applyFont="1" applyAlignment="1">
      <alignment horizontal="right"/>
      <protection/>
    </xf>
    <xf numFmtId="14" fontId="25" fillId="0" borderId="0" xfId="96" applyNumberFormat="1" applyFont="1" applyAlignment="1">
      <alignment horizontal="center"/>
      <protection/>
    </xf>
    <xf numFmtId="164" fontId="3" fillId="0" borderId="19" xfId="96" applyNumberFormat="1" applyFont="1" applyBorder="1" applyAlignment="1">
      <alignment wrapText="1"/>
      <protection/>
    </xf>
    <xf numFmtId="164" fontId="25" fillId="0" borderId="0" xfId="96" applyNumberFormat="1" applyFont="1" applyAlignment="1">
      <alignment horizontal="center"/>
      <protection/>
    </xf>
    <xf numFmtId="164" fontId="2" fillId="0" borderId="0" xfId="96" applyNumberFormat="1" applyFont="1" applyAlignment="1">
      <alignment horizontal="center"/>
      <protection/>
    </xf>
    <xf numFmtId="164" fontId="2" fillId="0" borderId="0" xfId="96" applyNumberFormat="1" applyFont="1">
      <alignment/>
      <protection/>
    </xf>
    <xf numFmtId="0" fontId="26" fillId="0" borderId="0" xfId="96" applyFont="1" applyBorder="1" applyAlignment="1">
      <alignment vertical="center" wrapText="1"/>
      <protection/>
    </xf>
    <xf numFmtId="0" fontId="7" fillId="0" borderId="0" xfId="96" applyFont="1" applyFill="1" applyAlignment="1">
      <alignment horizontal="left" indent="1"/>
      <protection/>
    </xf>
    <xf numFmtId="0" fontId="7" fillId="0" borderId="0" xfId="96" applyFont="1" applyFill="1" applyAlignment="1">
      <alignment horizontal="right" indent="1"/>
      <protection/>
    </xf>
    <xf numFmtId="164" fontId="3" fillId="0" borderId="0" xfId="96" applyNumberFormat="1" applyFont="1" applyAlignment="1">
      <alignment wrapText="1"/>
      <protection/>
    </xf>
    <xf numFmtId="164" fontId="3" fillId="0" borderId="0" xfId="96" applyNumberFormat="1" applyFont="1" applyAlignment="1">
      <alignment horizontal="right"/>
      <protection/>
    </xf>
    <xf numFmtId="164" fontId="2" fillId="0" borderId="0" xfId="0" applyNumberFormat="1" applyFont="1" applyAlignment="1">
      <alignment horizontal="center"/>
    </xf>
    <xf numFmtId="164" fontId="4" fillId="0" borderId="0" xfId="0" applyNumberFormat="1" applyFont="1" applyAlignment="1">
      <alignment horizontal="center"/>
    </xf>
    <xf numFmtId="164" fontId="74" fillId="0" borderId="0" xfId="0" applyNumberFormat="1" applyFont="1" applyAlignment="1">
      <alignment/>
    </xf>
    <xf numFmtId="164" fontId="75" fillId="0" borderId="0" xfId="0" applyNumberFormat="1" applyFont="1" applyAlignment="1">
      <alignment horizontal="center"/>
    </xf>
    <xf numFmtId="164" fontId="76" fillId="0" borderId="0" xfId="0" applyNumberFormat="1" applyFont="1" applyAlignment="1">
      <alignment horizontal="center"/>
    </xf>
    <xf numFmtId="164" fontId="76" fillId="0" borderId="20" xfId="0" applyNumberFormat="1" applyFont="1" applyBorder="1" applyAlignment="1">
      <alignment/>
    </xf>
    <xf numFmtId="164" fontId="76" fillId="0" borderId="21" xfId="0" applyNumberFormat="1" applyFont="1" applyBorder="1" applyAlignment="1">
      <alignment horizontal="right"/>
    </xf>
    <xf numFmtId="164" fontId="74" fillId="0" borderId="21" xfId="0" applyNumberFormat="1" applyFont="1" applyBorder="1" applyAlignment="1">
      <alignment horizontal="right" wrapText="1"/>
    </xf>
    <xf numFmtId="164" fontId="74" fillId="0" borderId="22" xfId="0" applyNumberFormat="1" applyFont="1" applyBorder="1" applyAlignment="1">
      <alignment horizontal="right" wrapText="1"/>
    </xf>
    <xf numFmtId="164" fontId="74" fillId="0" borderId="23" xfId="0" applyNumberFormat="1" applyFont="1" applyBorder="1" applyAlignment="1">
      <alignment horizontal="right" wrapText="1"/>
    </xf>
    <xf numFmtId="164" fontId="74" fillId="0" borderId="24" xfId="0" applyNumberFormat="1" applyFont="1" applyBorder="1" applyAlignment="1">
      <alignment horizontal="right" wrapText="1"/>
    </xf>
    <xf numFmtId="164" fontId="74" fillId="0" borderId="20" xfId="0" applyNumberFormat="1" applyFont="1" applyBorder="1" applyAlignment="1">
      <alignment/>
    </xf>
    <xf numFmtId="164" fontId="74" fillId="0" borderId="21" xfId="0" applyNumberFormat="1" applyFont="1" applyBorder="1" applyAlignment="1">
      <alignment horizontal="right"/>
    </xf>
    <xf numFmtId="164" fontId="74" fillId="0" borderId="20" xfId="0" applyNumberFormat="1" applyFont="1" applyBorder="1" applyAlignment="1">
      <alignment horizontal="right" wrapText="1"/>
    </xf>
    <xf numFmtId="164" fontId="74" fillId="0" borderId="0" xfId="0" applyNumberFormat="1" applyFont="1" applyBorder="1" applyAlignment="1">
      <alignment horizontal="right" wrapText="1"/>
    </xf>
    <xf numFmtId="164" fontId="74" fillId="0" borderId="25" xfId="0" applyNumberFormat="1" applyFont="1" applyBorder="1" applyAlignment="1">
      <alignment horizontal="right" wrapText="1"/>
    </xf>
    <xf numFmtId="164" fontId="74" fillId="0" borderId="20" xfId="0" applyNumberFormat="1" applyFont="1" applyBorder="1" applyAlignment="1">
      <alignment horizontal="left" indent="1"/>
    </xf>
    <xf numFmtId="164" fontId="74" fillId="0" borderId="20" xfId="0" applyNumberFormat="1" applyFont="1" applyBorder="1" applyAlignment="1">
      <alignment horizontal="right"/>
    </xf>
    <xf numFmtId="164" fontId="74" fillId="0" borderId="0" xfId="0" applyNumberFormat="1" applyFont="1" applyBorder="1" applyAlignment="1">
      <alignment horizontal="right"/>
    </xf>
    <xf numFmtId="164" fontId="74" fillId="0" borderId="25" xfId="0" applyNumberFormat="1" applyFont="1" applyBorder="1" applyAlignment="1">
      <alignment horizontal="right"/>
    </xf>
    <xf numFmtId="164" fontId="74" fillId="0" borderId="0" xfId="0" applyNumberFormat="1" applyFont="1" applyBorder="1" applyAlignment="1">
      <alignment/>
    </xf>
    <xf numFmtId="164" fontId="74" fillId="0" borderId="26" xfId="0" applyNumberFormat="1" applyFont="1" applyBorder="1" applyAlignment="1">
      <alignment horizontal="left" indent="1"/>
    </xf>
    <xf numFmtId="164" fontId="76" fillId="0" borderId="27" xfId="0" applyNumberFormat="1" applyFont="1" applyBorder="1" applyAlignment="1">
      <alignment horizontal="right"/>
    </xf>
    <xf numFmtId="164" fontId="76" fillId="0" borderId="28" xfId="0" applyNumberFormat="1" applyFont="1" applyBorder="1" applyAlignment="1">
      <alignment horizontal="right"/>
    </xf>
    <xf numFmtId="164" fontId="76" fillId="0" borderId="29" xfId="0" applyNumberFormat="1" applyFont="1" applyBorder="1" applyAlignment="1">
      <alignment horizontal="right"/>
    </xf>
    <xf numFmtId="164" fontId="76" fillId="0" borderId="30" xfId="0" applyNumberFormat="1" applyFont="1" applyBorder="1" applyAlignment="1">
      <alignment horizontal="right"/>
    </xf>
    <xf numFmtId="164" fontId="76" fillId="0" borderId="0" xfId="0" applyNumberFormat="1" applyFont="1" applyAlignment="1">
      <alignment/>
    </xf>
    <xf numFmtId="165" fontId="74" fillId="0" borderId="0" xfId="101" applyNumberFormat="1" applyFont="1" applyAlignment="1">
      <alignment/>
    </xf>
    <xf numFmtId="164" fontId="74" fillId="0" borderId="28" xfId="0" applyNumberFormat="1" applyFont="1" applyBorder="1" applyAlignment="1">
      <alignment horizontal="right"/>
    </xf>
    <xf numFmtId="164" fontId="74" fillId="0" borderId="27" xfId="0" applyNumberFormat="1" applyFont="1" applyBorder="1" applyAlignment="1">
      <alignment horizontal="right"/>
    </xf>
    <xf numFmtId="164" fontId="74" fillId="0" borderId="29" xfId="0" applyNumberFormat="1" applyFont="1" applyBorder="1" applyAlignment="1">
      <alignment horizontal="right"/>
    </xf>
    <xf numFmtId="164" fontId="74" fillId="0" borderId="30" xfId="0" applyNumberFormat="1" applyFont="1" applyBorder="1" applyAlignment="1">
      <alignment horizontal="right"/>
    </xf>
    <xf numFmtId="10" fontId="74" fillId="0" borderId="0" xfId="101" applyNumberFormat="1" applyFont="1" applyAlignment="1">
      <alignment/>
    </xf>
    <xf numFmtId="164" fontId="74" fillId="0" borderId="31" xfId="0" applyNumberFormat="1" applyFont="1" applyBorder="1" applyAlignment="1">
      <alignment horizontal="left" indent="1"/>
    </xf>
    <xf numFmtId="164" fontId="74" fillId="0" borderId="32" xfId="0" applyNumberFormat="1" applyFont="1" applyBorder="1" applyAlignment="1">
      <alignment horizontal="right"/>
    </xf>
    <xf numFmtId="164" fontId="74" fillId="0" borderId="31" xfId="0" applyNumberFormat="1" applyFont="1" applyBorder="1" applyAlignment="1">
      <alignment horizontal="right"/>
    </xf>
    <xf numFmtId="164" fontId="74" fillId="0" borderId="33" xfId="0" applyNumberFormat="1" applyFont="1" applyBorder="1" applyAlignment="1">
      <alignment horizontal="right"/>
    </xf>
    <xf numFmtId="164" fontId="74" fillId="0" borderId="34" xfId="0" applyNumberFormat="1" applyFont="1" applyBorder="1" applyAlignment="1">
      <alignment horizontal="right"/>
    </xf>
    <xf numFmtId="164" fontId="76" fillId="0" borderId="35" xfId="0" applyNumberFormat="1" applyFont="1" applyBorder="1" applyAlignment="1">
      <alignment/>
    </xf>
    <xf numFmtId="164" fontId="74" fillId="0" borderId="36" xfId="0" applyNumberFormat="1" applyFont="1" applyBorder="1" applyAlignment="1">
      <alignment horizontal="right"/>
    </xf>
    <xf numFmtId="164" fontId="74" fillId="0" borderId="35" xfId="0" applyNumberFormat="1" applyFont="1" applyBorder="1" applyAlignment="1">
      <alignment horizontal="right"/>
    </xf>
    <xf numFmtId="164" fontId="74" fillId="0" borderId="37" xfId="0" applyNumberFormat="1" applyFont="1" applyBorder="1" applyAlignment="1">
      <alignment horizontal="right"/>
    </xf>
    <xf numFmtId="164" fontId="74" fillId="0" borderId="38" xfId="0" applyNumberFormat="1" applyFont="1" applyBorder="1" applyAlignment="1">
      <alignment horizontal="right"/>
    </xf>
    <xf numFmtId="166" fontId="76" fillId="0" borderId="0" xfId="75" applyNumberFormat="1" applyFont="1" applyAlignment="1">
      <alignment/>
    </xf>
    <xf numFmtId="165" fontId="76" fillId="0" borderId="0" xfId="101" applyNumberFormat="1" applyFont="1" applyAlignment="1">
      <alignment/>
    </xf>
    <xf numFmtId="164" fontId="74" fillId="0" borderId="31" xfId="0" applyNumberFormat="1" applyFont="1" applyBorder="1" applyAlignment="1">
      <alignment/>
    </xf>
    <xf numFmtId="164" fontId="74" fillId="0" borderId="39" xfId="0" applyNumberFormat="1" applyFont="1" applyBorder="1" applyAlignment="1">
      <alignment horizontal="right"/>
    </xf>
    <xf numFmtId="164" fontId="74" fillId="0" borderId="26" xfId="0" applyNumberFormat="1" applyFont="1" applyBorder="1" applyAlignment="1">
      <alignment horizontal="right"/>
    </xf>
    <xf numFmtId="164" fontId="74" fillId="0" borderId="40" xfId="0" applyNumberFormat="1" applyFont="1" applyBorder="1" applyAlignment="1">
      <alignment horizontal="right"/>
    </xf>
    <xf numFmtId="164" fontId="74" fillId="0" borderId="41" xfId="0" applyNumberFormat="1" applyFont="1" applyBorder="1" applyAlignment="1">
      <alignment horizontal="right"/>
    </xf>
    <xf numFmtId="167" fontId="74" fillId="0" borderId="41" xfId="0" applyNumberFormat="1" applyFont="1" applyBorder="1" applyAlignment="1">
      <alignment horizontal="right"/>
    </xf>
    <xf numFmtId="167" fontId="74" fillId="0" borderId="39" xfId="0" applyNumberFormat="1" applyFont="1" applyBorder="1" applyAlignment="1">
      <alignment horizontal="right"/>
    </xf>
    <xf numFmtId="164" fontId="74" fillId="0" borderId="42" xfId="0" applyNumberFormat="1" applyFont="1" applyBorder="1" applyAlignment="1">
      <alignment horizontal="right"/>
    </xf>
    <xf numFmtId="167" fontId="74" fillId="0" borderId="34" xfId="0" applyNumberFormat="1" applyFont="1" applyBorder="1" applyAlignment="1">
      <alignment horizontal="right"/>
    </xf>
    <xf numFmtId="167" fontId="74" fillId="0" borderId="32" xfId="0" applyNumberFormat="1" applyFont="1" applyBorder="1" applyAlignment="1">
      <alignment horizontal="right"/>
    </xf>
    <xf numFmtId="164" fontId="76" fillId="0" borderId="43" xfId="0" applyNumberFormat="1" applyFont="1" applyBorder="1" applyAlignment="1">
      <alignment/>
    </xf>
    <xf numFmtId="164" fontId="74" fillId="0" borderId="44" xfId="0" applyNumberFormat="1" applyFont="1" applyBorder="1" applyAlignment="1">
      <alignment horizontal="right"/>
    </xf>
    <xf numFmtId="164" fontId="74" fillId="0" borderId="45" xfId="0" applyNumberFormat="1" applyFont="1" applyBorder="1" applyAlignment="1">
      <alignment horizontal="right"/>
    </xf>
    <xf numFmtId="164" fontId="74" fillId="0" borderId="46" xfId="0" applyNumberFormat="1" applyFont="1" applyBorder="1" applyAlignment="1">
      <alignment horizontal="right"/>
    </xf>
    <xf numFmtId="167" fontId="74" fillId="0" borderId="47" xfId="0" applyNumberFormat="1" applyFont="1" applyBorder="1" applyAlignment="1">
      <alignment horizontal="right"/>
    </xf>
    <xf numFmtId="167" fontId="74" fillId="0" borderId="44" xfId="0" applyNumberFormat="1" applyFont="1" applyBorder="1" applyAlignment="1">
      <alignment horizontal="right"/>
    </xf>
    <xf numFmtId="164" fontId="77" fillId="0" borderId="0" xfId="0" applyNumberFormat="1" applyFont="1" applyAlignment="1">
      <alignment/>
    </xf>
    <xf numFmtId="164" fontId="74" fillId="0" borderId="0" xfId="0" applyNumberFormat="1" applyFont="1" applyAlignment="1">
      <alignment wrapText="1"/>
    </xf>
    <xf numFmtId="0" fontId="74" fillId="0" borderId="0" xfId="0" applyFont="1" applyAlignment="1">
      <alignment horizontal="left"/>
    </xf>
    <xf numFmtId="0" fontId="74" fillId="0" borderId="0" xfId="0" applyFont="1" applyFill="1" applyAlignment="1">
      <alignment horizontal="left" indent="1"/>
    </xf>
    <xf numFmtId="164" fontId="78" fillId="55" borderId="48" xfId="0" applyNumberFormat="1" applyFont="1" applyFill="1" applyBorder="1" applyAlignment="1">
      <alignment horizontal="center" wrapText="1"/>
    </xf>
    <xf numFmtId="164" fontId="78" fillId="55" borderId="49" xfId="0" applyNumberFormat="1" applyFont="1" applyFill="1" applyBorder="1" applyAlignment="1">
      <alignment horizontal="center" wrapText="1"/>
    </xf>
    <xf numFmtId="164" fontId="78" fillId="55" borderId="50" xfId="0" applyNumberFormat="1" applyFont="1" applyFill="1" applyBorder="1" applyAlignment="1">
      <alignment horizontal="center" wrapText="1"/>
    </xf>
    <xf numFmtId="164" fontId="78" fillId="55" borderId="51" xfId="0" applyNumberFormat="1" applyFont="1" applyFill="1" applyBorder="1" applyAlignment="1">
      <alignment horizontal="center" wrapText="1"/>
    </xf>
    <xf numFmtId="164" fontId="0" fillId="0" borderId="0" xfId="0" applyNumberFormat="1" applyFont="1" applyAlignment="1">
      <alignment/>
    </xf>
    <xf numFmtId="164" fontId="30" fillId="0" borderId="0" xfId="0" applyNumberFormat="1" applyFont="1" applyAlignment="1">
      <alignment horizontal="center"/>
    </xf>
    <xf numFmtId="164" fontId="30" fillId="0" borderId="0" xfId="0" applyNumberFormat="1" applyFont="1" applyAlignment="1">
      <alignment/>
    </xf>
    <xf numFmtId="164" fontId="29" fillId="0" borderId="0" xfId="0" applyNumberFormat="1" applyFont="1" applyAlignment="1">
      <alignment horizontal="center"/>
    </xf>
    <xf numFmtId="164" fontId="29" fillId="0" borderId="20" xfId="0" applyNumberFormat="1" applyFont="1" applyBorder="1" applyAlignment="1">
      <alignment/>
    </xf>
    <xf numFmtId="164" fontId="29" fillId="0" borderId="21" xfId="0" applyNumberFormat="1" applyFont="1" applyBorder="1" applyAlignment="1">
      <alignment/>
    </xf>
    <xf numFmtId="164" fontId="0" fillId="0" borderId="21" xfId="0" applyNumberFormat="1" applyFont="1" applyBorder="1" applyAlignment="1">
      <alignment wrapText="1"/>
    </xf>
    <xf numFmtId="164" fontId="0" fillId="0" borderId="20" xfId="0" applyNumberFormat="1" applyFont="1" applyBorder="1" applyAlignment="1">
      <alignment wrapText="1"/>
    </xf>
    <xf numFmtId="164" fontId="0" fillId="0" borderId="0" xfId="0" applyNumberFormat="1" applyFont="1" applyBorder="1" applyAlignment="1">
      <alignment wrapText="1"/>
    </xf>
    <xf numFmtId="164" fontId="0" fillId="0" borderId="52" xfId="0" applyNumberFormat="1" applyFont="1" applyBorder="1" applyAlignment="1">
      <alignment wrapText="1"/>
    </xf>
    <xf numFmtId="164" fontId="0" fillId="0" borderId="20" xfId="0" applyNumberFormat="1" applyFont="1" applyBorder="1" applyAlignment="1">
      <alignment/>
    </xf>
    <xf numFmtId="164" fontId="0" fillId="0" borderId="21" xfId="0" applyNumberFormat="1" applyFont="1" applyBorder="1" applyAlignment="1">
      <alignment/>
    </xf>
    <xf numFmtId="164" fontId="0" fillId="0" borderId="20" xfId="0" applyNumberFormat="1" applyFont="1" applyBorder="1" applyAlignment="1">
      <alignment horizontal="left" indent="1"/>
    </xf>
    <xf numFmtId="164" fontId="0" fillId="0" borderId="26" xfId="0" applyNumberFormat="1" applyFont="1" applyBorder="1" applyAlignment="1">
      <alignment horizontal="left" indent="1"/>
    </xf>
    <xf numFmtId="164" fontId="29" fillId="0" borderId="27" xfId="0" applyNumberFormat="1" applyFont="1" applyBorder="1" applyAlignment="1">
      <alignment horizontal="right"/>
    </xf>
    <xf numFmtId="164" fontId="29" fillId="0" borderId="28" xfId="0" applyNumberFormat="1" applyFont="1" applyBorder="1" applyAlignment="1">
      <alignment/>
    </xf>
    <xf numFmtId="164" fontId="29" fillId="0" borderId="28" xfId="0" applyNumberFormat="1" applyFont="1" applyBorder="1" applyAlignment="1">
      <alignment wrapText="1"/>
    </xf>
    <xf numFmtId="164" fontId="29" fillId="0" borderId="27" xfId="0" applyNumberFormat="1" applyFont="1" applyBorder="1" applyAlignment="1">
      <alignment wrapText="1"/>
    </xf>
    <xf numFmtId="164" fontId="29" fillId="0" borderId="29" xfId="0" applyNumberFormat="1" applyFont="1" applyBorder="1" applyAlignment="1">
      <alignment wrapText="1"/>
    </xf>
    <xf numFmtId="164" fontId="29" fillId="0" borderId="0" xfId="0" applyNumberFormat="1" applyFont="1" applyAlignment="1">
      <alignment/>
    </xf>
    <xf numFmtId="164" fontId="0" fillId="0" borderId="21" xfId="0" applyNumberFormat="1" applyFont="1" applyFill="1" applyBorder="1" applyAlignment="1">
      <alignment wrapText="1"/>
    </xf>
    <xf numFmtId="164" fontId="0" fillId="0" borderId="31" xfId="0" applyNumberFormat="1" applyFont="1" applyBorder="1" applyAlignment="1">
      <alignment horizontal="left" indent="1"/>
    </xf>
    <xf numFmtId="164" fontId="0" fillId="0" borderId="33" xfId="0" applyNumberFormat="1" applyFont="1" applyBorder="1" applyAlignment="1">
      <alignment wrapText="1"/>
    </xf>
    <xf numFmtId="164" fontId="0" fillId="0" borderId="32" xfId="0" applyNumberFormat="1" applyFont="1" applyFill="1" applyBorder="1" applyAlignment="1">
      <alignment wrapText="1"/>
    </xf>
    <xf numFmtId="164" fontId="29" fillId="0" borderId="35" xfId="0" applyNumberFormat="1" applyFont="1" applyBorder="1" applyAlignment="1">
      <alignment/>
    </xf>
    <xf numFmtId="164" fontId="29" fillId="0" borderId="36" xfId="0" applyNumberFormat="1" applyFont="1" applyBorder="1" applyAlignment="1">
      <alignment/>
    </xf>
    <xf numFmtId="164" fontId="29" fillId="0" borderId="36" xfId="0" applyNumberFormat="1" applyFont="1" applyBorder="1" applyAlignment="1">
      <alignment wrapText="1"/>
    </xf>
    <xf numFmtId="164" fontId="29" fillId="0" borderId="35" xfId="0" applyNumberFormat="1" applyFont="1" applyBorder="1" applyAlignment="1">
      <alignment wrapText="1"/>
    </xf>
    <xf numFmtId="164" fontId="29" fillId="0" borderId="40" xfId="0" applyNumberFormat="1" applyFont="1" applyBorder="1" applyAlignment="1">
      <alignment wrapText="1"/>
    </xf>
    <xf numFmtId="164" fontId="29" fillId="0" borderId="37" xfId="0" applyNumberFormat="1" applyFont="1" applyBorder="1" applyAlignment="1">
      <alignment wrapText="1"/>
    </xf>
    <xf numFmtId="165" fontId="0" fillId="0" borderId="0" xfId="101" applyNumberFormat="1" applyFont="1" applyAlignment="1">
      <alignment/>
    </xf>
    <xf numFmtId="164" fontId="0" fillId="0" borderId="21" xfId="0" applyNumberFormat="1" applyFont="1" applyBorder="1" applyAlignment="1">
      <alignment horizontal="right"/>
    </xf>
    <xf numFmtId="164" fontId="0" fillId="0" borderId="31" xfId="0" applyNumberFormat="1" applyFont="1" applyBorder="1" applyAlignment="1">
      <alignment/>
    </xf>
    <xf numFmtId="164" fontId="0" fillId="0" borderId="40" xfId="0" applyNumberFormat="1" applyFont="1" applyBorder="1" applyAlignment="1">
      <alignment wrapText="1"/>
    </xf>
    <xf numFmtId="164" fontId="0" fillId="0" borderId="27" xfId="0" applyNumberFormat="1" applyFont="1" applyBorder="1" applyAlignment="1">
      <alignment horizontal="right"/>
    </xf>
    <xf numFmtId="164" fontId="0" fillId="0" borderId="28" xfId="0" applyNumberFormat="1" applyFont="1" applyBorder="1" applyAlignment="1">
      <alignment/>
    </xf>
    <xf numFmtId="164" fontId="0" fillId="0" borderId="28" xfId="0" applyNumberFormat="1" applyFont="1" applyBorder="1" applyAlignment="1">
      <alignment wrapText="1"/>
    </xf>
    <xf numFmtId="164" fontId="0" fillId="0" borderId="27" xfId="0" applyNumberFormat="1" applyFont="1" applyBorder="1" applyAlignment="1">
      <alignment wrapText="1"/>
    </xf>
    <xf numFmtId="164" fontId="0" fillId="0" borderId="29" xfId="0" applyNumberFormat="1" applyFont="1" applyBorder="1" applyAlignment="1">
      <alignment wrapText="1"/>
    </xf>
    <xf numFmtId="164" fontId="0" fillId="0" borderId="39" xfId="0" applyNumberFormat="1" applyFont="1" applyBorder="1" applyAlignment="1">
      <alignment/>
    </xf>
    <xf numFmtId="164" fontId="0" fillId="0" borderId="39" xfId="0" applyNumberFormat="1" applyFont="1" applyBorder="1" applyAlignment="1">
      <alignment wrapText="1"/>
    </xf>
    <xf numFmtId="164" fontId="0" fillId="0" borderId="26" xfId="0" applyNumberFormat="1" applyFont="1" applyBorder="1" applyAlignment="1">
      <alignment wrapText="1"/>
    </xf>
    <xf numFmtId="164" fontId="0" fillId="0" borderId="42" xfId="0" applyNumberFormat="1" applyFont="1" applyBorder="1" applyAlignment="1">
      <alignment horizontal="right"/>
    </xf>
    <xf numFmtId="164" fontId="0" fillId="0" borderId="53" xfId="0" applyNumberFormat="1" applyFont="1" applyBorder="1" applyAlignment="1">
      <alignment/>
    </xf>
    <xf numFmtId="164" fontId="0" fillId="0" borderId="53" xfId="0" applyNumberFormat="1" applyFont="1" applyBorder="1" applyAlignment="1">
      <alignment wrapText="1"/>
    </xf>
    <xf numFmtId="164" fontId="0" fillId="0" borderId="31" xfId="0" applyNumberFormat="1" applyFont="1" applyBorder="1" applyAlignment="1">
      <alignment wrapText="1"/>
    </xf>
    <xf numFmtId="164" fontId="0" fillId="0" borderId="32" xfId="0" applyNumberFormat="1" applyFont="1" applyBorder="1" applyAlignment="1">
      <alignment wrapText="1"/>
    </xf>
    <xf numFmtId="164" fontId="29" fillId="0" borderId="26" xfId="0" applyNumberFormat="1" applyFont="1" applyBorder="1" applyAlignment="1">
      <alignment/>
    </xf>
    <xf numFmtId="164" fontId="29" fillId="0" borderId="39" xfId="0" applyNumberFormat="1" applyFont="1" applyBorder="1" applyAlignment="1">
      <alignment/>
    </xf>
    <xf numFmtId="164" fontId="29" fillId="0" borderId="39" xfId="0" applyNumberFormat="1" applyFont="1" applyBorder="1" applyAlignment="1">
      <alignment wrapText="1"/>
    </xf>
    <xf numFmtId="164" fontId="29" fillId="0" borderId="26" xfId="0" applyNumberFormat="1" applyFont="1" applyBorder="1" applyAlignment="1">
      <alignment wrapText="1"/>
    </xf>
    <xf numFmtId="164" fontId="31" fillId="0" borderId="0" xfId="0" applyNumberFormat="1" applyFont="1" applyAlignment="1">
      <alignment/>
    </xf>
    <xf numFmtId="164" fontId="31" fillId="0" borderId="0" xfId="0" applyNumberFormat="1" applyFont="1" applyAlignment="1">
      <alignment/>
    </xf>
    <xf numFmtId="164" fontId="0" fillId="0" borderId="0" xfId="0" applyNumberFormat="1" applyFont="1" applyAlignment="1">
      <alignment wrapText="1"/>
    </xf>
    <xf numFmtId="0" fontId="0" fillId="0" borderId="0" xfId="0" applyFont="1" applyAlignment="1">
      <alignment/>
    </xf>
    <xf numFmtId="0" fontId="0" fillId="0" borderId="0" xfId="0" applyFont="1" applyAlignment="1">
      <alignment horizontal="left"/>
    </xf>
    <xf numFmtId="0" fontId="0" fillId="0" borderId="0" xfId="0" applyFont="1" applyFill="1" applyAlignment="1">
      <alignment horizontal="left" indent="1"/>
    </xf>
    <xf numFmtId="0" fontId="0" fillId="0" borderId="0" xfId="0" applyFont="1" applyFill="1" applyAlignment="1">
      <alignment/>
    </xf>
    <xf numFmtId="164" fontId="0" fillId="0" borderId="0" xfId="0" applyNumberFormat="1" applyFont="1" applyAlignment="1">
      <alignment/>
    </xf>
    <xf numFmtId="164" fontId="32" fillId="0" borderId="0" xfId="0" applyNumberFormat="1" applyFont="1" applyFill="1" applyAlignment="1">
      <alignment/>
    </xf>
    <xf numFmtId="0" fontId="5" fillId="0" borderId="0" xfId="0" applyFont="1" applyFill="1" applyAlignment="1">
      <alignment horizontal="left"/>
    </xf>
    <xf numFmtId="0" fontId="5" fillId="0" borderId="0" xfId="0" applyFont="1" applyFill="1" applyAlignment="1">
      <alignment horizontal="left" indent="1"/>
    </xf>
    <xf numFmtId="164" fontId="29" fillId="0" borderId="20" xfId="96" applyNumberFormat="1" applyFont="1" applyBorder="1">
      <alignment/>
      <protection/>
    </xf>
    <xf numFmtId="164" fontId="29" fillId="0" borderId="21" xfId="96" applyNumberFormat="1" applyFont="1" applyBorder="1" applyAlignment="1">
      <alignment/>
      <protection/>
    </xf>
    <xf numFmtId="164" fontId="0" fillId="0" borderId="21" xfId="96" applyNumberFormat="1" applyFont="1" applyBorder="1" applyAlignment="1">
      <alignment wrapText="1"/>
      <protection/>
    </xf>
    <xf numFmtId="164" fontId="0" fillId="0" borderId="54" xfId="96" applyNumberFormat="1" applyFont="1" applyBorder="1" applyAlignment="1">
      <alignment wrapText="1"/>
      <protection/>
    </xf>
    <xf numFmtId="164" fontId="0" fillId="0" borderId="55" xfId="96" applyNumberFormat="1" applyFont="1" applyBorder="1" applyAlignment="1">
      <alignment wrapText="1"/>
      <protection/>
    </xf>
    <xf numFmtId="164" fontId="0" fillId="0" borderId="56" xfId="96" applyNumberFormat="1" applyFont="1" applyBorder="1" applyAlignment="1">
      <alignment wrapText="1"/>
      <protection/>
    </xf>
    <xf numFmtId="164" fontId="0" fillId="0" borderId="52" xfId="96" applyNumberFormat="1" applyFont="1" applyBorder="1" applyAlignment="1">
      <alignment wrapText="1"/>
      <protection/>
    </xf>
    <xf numFmtId="164" fontId="0" fillId="0" borderId="20" xfId="96" applyNumberFormat="1" applyFont="1" applyBorder="1">
      <alignment/>
      <protection/>
    </xf>
    <xf numFmtId="164" fontId="0" fillId="0" borderId="21" xfId="96" applyNumberFormat="1" applyFont="1" applyBorder="1" applyAlignment="1">
      <alignment/>
      <protection/>
    </xf>
    <xf numFmtId="164" fontId="0" fillId="0" borderId="57" xfId="96" applyNumberFormat="1" applyFont="1" applyBorder="1" applyAlignment="1">
      <alignment wrapText="1"/>
      <protection/>
    </xf>
    <xf numFmtId="164" fontId="0" fillId="0" borderId="58" xfId="96" applyNumberFormat="1" applyFont="1" applyBorder="1" applyAlignment="1">
      <alignment wrapText="1"/>
      <protection/>
    </xf>
    <xf numFmtId="164" fontId="0" fillId="0" borderId="59" xfId="96" applyNumberFormat="1" applyFont="1" applyBorder="1" applyAlignment="1">
      <alignment wrapText="1"/>
      <protection/>
    </xf>
    <xf numFmtId="164" fontId="0" fillId="0" borderId="20" xfId="96" applyNumberFormat="1" applyFont="1" applyBorder="1" applyAlignment="1">
      <alignment horizontal="left" indent="1"/>
      <protection/>
    </xf>
    <xf numFmtId="164" fontId="0" fillId="0" borderId="57" xfId="96" applyNumberFormat="1" applyFont="1" applyFill="1" applyBorder="1" applyAlignment="1">
      <alignment wrapText="1"/>
      <protection/>
    </xf>
    <xf numFmtId="164" fontId="0" fillId="0" borderId="26" xfId="96" applyNumberFormat="1" applyFont="1" applyBorder="1" applyAlignment="1">
      <alignment horizontal="left" indent="1"/>
      <protection/>
    </xf>
    <xf numFmtId="164" fontId="29" fillId="0" borderId="27" xfId="96" applyNumberFormat="1" applyFont="1" applyBorder="1" applyAlignment="1">
      <alignment horizontal="right"/>
      <protection/>
    </xf>
    <xf numFmtId="164" fontId="29" fillId="0" borderId="28" xfId="96" applyNumberFormat="1" applyFont="1" applyBorder="1" applyAlignment="1">
      <alignment/>
      <protection/>
    </xf>
    <xf numFmtId="164" fontId="29" fillId="0" borderId="28" xfId="96" applyNumberFormat="1" applyFont="1" applyBorder="1" applyAlignment="1">
      <alignment wrapText="1"/>
      <protection/>
    </xf>
    <xf numFmtId="164" fontId="29" fillId="0" borderId="60" xfId="96" applyNumberFormat="1" applyFont="1" applyBorder="1" applyAlignment="1">
      <alignment wrapText="1"/>
      <protection/>
    </xf>
    <xf numFmtId="164" fontId="29" fillId="0" borderId="61" xfId="96" applyNumberFormat="1" applyFont="1" applyBorder="1" applyAlignment="1">
      <alignment wrapText="1"/>
      <protection/>
    </xf>
    <xf numFmtId="164" fontId="29" fillId="0" borderId="62" xfId="96" applyNumberFormat="1" applyFont="1" applyBorder="1" applyAlignment="1">
      <alignment wrapText="1"/>
      <protection/>
    </xf>
    <xf numFmtId="164" fontId="0" fillId="0" borderId="21" xfId="96" applyNumberFormat="1" applyFont="1" applyFill="1" applyBorder="1" applyAlignment="1">
      <alignment wrapText="1"/>
      <protection/>
    </xf>
    <xf numFmtId="164" fontId="0" fillId="0" borderId="31" xfId="96" applyNumberFormat="1" applyFont="1" applyBorder="1" applyAlignment="1">
      <alignment horizontal="left" indent="1"/>
      <protection/>
    </xf>
    <xf numFmtId="164" fontId="0" fillId="0" borderId="63" xfId="96" applyNumberFormat="1" applyFont="1" applyBorder="1" applyAlignment="1">
      <alignment wrapText="1"/>
      <protection/>
    </xf>
    <xf numFmtId="164" fontId="0" fillId="0" borderId="32" xfId="96" applyNumberFormat="1" applyFont="1" applyFill="1" applyBorder="1" applyAlignment="1">
      <alignment wrapText="1"/>
      <protection/>
    </xf>
    <xf numFmtId="164" fontId="29" fillId="0" borderId="35" xfId="96" applyNumberFormat="1" applyFont="1" applyBorder="1">
      <alignment/>
      <protection/>
    </xf>
    <xf numFmtId="164" fontId="29" fillId="0" borderId="36" xfId="96" applyNumberFormat="1" applyFont="1" applyBorder="1" applyAlignment="1">
      <alignment/>
      <protection/>
    </xf>
    <xf numFmtId="164" fontId="29" fillId="0" borderId="36" xfId="96" applyNumberFormat="1" applyFont="1" applyBorder="1" applyAlignment="1">
      <alignment wrapText="1"/>
      <protection/>
    </xf>
    <xf numFmtId="164" fontId="29" fillId="0" borderId="64" xfId="96" applyNumberFormat="1" applyFont="1" applyBorder="1" applyAlignment="1">
      <alignment wrapText="1"/>
      <protection/>
    </xf>
    <xf numFmtId="164" fontId="29" fillId="0" borderId="65" xfId="96" applyNumberFormat="1" applyFont="1" applyBorder="1" applyAlignment="1">
      <alignment wrapText="1"/>
      <protection/>
    </xf>
    <xf numFmtId="164" fontId="29" fillId="0" borderId="66" xfId="96" applyNumberFormat="1" applyFont="1" applyBorder="1" applyAlignment="1">
      <alignment wrapText="1"/>
      <protection/>
    </xf>
    <xf numFmtId="164" fontId="0" fillId="0" borderId="57" xfId="96" applyNumberFormat="1" applyFont="1" applyFill="1" applyBorder="1" applyAlignment="1">
      <alignment vertical="center" wrapText="1"/>
      <protection/>
    </xf>
    <xf numFmtId="164" fontId="0" fillId="0" borderId="31" xfId="96" applyNumberFormat="1" applyFont="1" applyBorder="1">
      <alignment/>
      <protection/>
    </xf>
    <xf numFmtId="164" fontId="0" fillId="0" borderId="65" xfId="96" applyNumberFormat="1" applyFont="1" applyBorder="1" applyAlignment="1">
      <alignment wrapText="1"/>
      <protection/>
    </xf>
    <xf numFmtId="164" fontId="0" fillId="0" borderId="27" xfId="96" applyNumberFormat="1" applyFont="1" applyBorder="1" applyAlignment="1">
      <alignment horizontal="right"/>
      <protection/>
    </xf>
    <xf numFmtId="164" fontId="0" fillId="0" borderId="28" xfId="96" applyNumberFormat="1" applyFont="1" applyBorder="1" applyAlignment="1">
      <alignment wrapText="1"/>
      <protection/>
    </xf>
    <xf numFmtId="164" fontId="0" fillId="0" borderId="60" xfId="96" applyNumberFormat="1" applyFont="1" applyBorder="1" applyAlignment="1">
      <alignment wrapText="1"/>
      <protection/>
    </xf>
    <xf numFmtId="164" fontId="0" fillId="0" borderId="62" xfId="96" applyNumberFormat="1" applyFont="1" applyBorder="1" applyAlignment="1">
      <alignment wrapText="1"/>
      <protection/>
    </xf>
    <xf numFmtId="164" fontId="0" fillId="0" borderId="39" xfId="96" applyNumberFormat="1" applyFont="1" applyBorder="1" applyAlignment="1">
      <alignment/>
      <protection/>
    </xf>
    <xf numFmtId="164" fontId="0" fillId="0" borderId="39" xfId="96" applyNumberFormat="1" applyFont="1" applyBorder="1" applyAlignment="1">
      <alignment wrapText="1"/>
      <protection/>
    </xf>
    <xf numFmtId="164" fontId="0" fillId="0" borderId="67" xfId="96" applyNumberFormat="1" applyFont="1" applyBorder="1" applyAlignment="1">
      <alignment wrapText="1"/>
      <protection/>
    </xf>
    <xf numFmtId="164" fontId="0" fillId="0" borderId="68" xfId="96" applyNumberFormat="1" applyFont="1" applyBorder="1" applyAlignment="1">
      <alignment wrapText="1"/>
      <protection/>
    </xf>
    <xf numFmtId="164" fontId="0" fillId="0" borderId="42" xfId="96" applyNumberFormat="1" applyFont="1" applyBorder="1" applyAlignment="1">
      <alignment horizontal="right"/>
      <protection/>
    </xf>
    <xf numFmtId="164" fontId="29" fillId="0" borderId="53" xfId="96" applyNumberFormat="1" applyFont="1" applyBorder="1" applyAlignment="1">
      <alignment/>
      <protection/>
    </xf>
    <xf numFmtId="164" fontId="0" fillId="0" borderId="53" xfId="96" applyNumberFormat="1" applyFont="1" applyBorder="1" applyAlignment="1">
      <alignment wrapText="1"/>
      <protection/>
    </xf>
    <xf numFmtId="164" fontId="0" fillId="0" borderId="69" xfId="96" applyNumberFormat="1" applyFont="1" applyBorder="1" applyAlignment="1">
      <alignment wrapText="1"/>
      <protection/>
    </xf>
    <xf numFmtId="164" fontId="0" fillId="0" borderId="70" xfId="96" applyNumberFormat="1" applyFont="1" applyBorder="1" applyAlignment="1">
      <alignment wrapText="1"/>
      <protection/>
    </xf>
    <xf numFmtId="164" fontId="0" fillId="0" borderId="32" xfId="96" applyNumberFormat="1" applyFont="1" applyBorder="1" applyAlignment="1">
      <alignment wrapText="1"/>
      <protection/>
    </xf>
    <xf numFmtId="164" fontId="29" fillId="0" borderId="43" xfId="96" applyNumberFormat="1" applyFont="1" applyBorder="1">
      <alignment/>
      <protection/>
    </xf>
    <xf numFmtId="164" fontId="29" fillId="0" borderId="71" xfId="96" applyNumberFormat="1" applyFont="1" applyBorder="1" applyAlignment="1">
      <alignment/>
      <protection/>
    </xf>
    <xf numFmtId="164" fontId="29" fillId="0" borderId="71" xfId="96" applyNumberFormat="1" applyFont="1" applyBorder="1" applyAlignment="1">
      <alignment wrapText="1"/>
      <protection/>
    </xf>
    <xf numFmtId="164" fontId="29" fillId="0" borderId="72" xfId="96" applyNumberFormat="1" applyFont="1" applyBorder="1" applyAlignment="1">
      <alignment wrapText="1"/>
      <protection/>
    </xf>
    <xf numFmtId="164" fontId="29" fillId="0" borderId="73" xfId="96" applyNumberFormat="1" applyFont="1" applyBorder="1" applyAlignment="1">
      <alignment wrapText="1"/>
      <protection/>
    </xf>
    <xf numFmtId="164" fontId="29" fillId="0" borderId="74" xfId="96" applyNumberFormat="1" applyFont="1" applyBorder="1" applyAlignment="1">
      <alignment wrapText="1"/>
      <protection/>
    </xf>
    <xf numFmtId="164" fontId="29" fillId="0" borderId="43" xfId="0" applyNumberFormat="1" applyFont="1" applyBorder="1" applyAlignment="1">
      <alignment/>
    </xf>
    <xf numFmtId="164" fontId="29" fillId="0" borderId="71" xfId="0" applyNumberFormat="1" applyFont="1" applyBorder="1" applyAlignment="1">
      <alignment/>
    </xf>
    <xf numFmtId="164" fontId="29" fillId="0" borderId="71" xfId="0" applyNumberFormat="1" applyFont="1" applyBorder="1" applyAlignment="1">
      <alignment wrapText="1"/>
    </xf>
    <xf numFmtId="164" fontId="29" fillId="0" borderId="43" xfId="0" applyNumberFormat="1" applyFont="1" applyBorder="1" applyAlignment="1">
      <alignment wrapText="1"/>
    </xf>
    <xf numFmtId="164" fontId="29" fillId="0" borderId="19" xfId="0" applyNumberFormat="1" applyFont="1" applyBorder="1" applyAlignment="1">
      <alignment wrapText="1"/>
    </xf>
    <xf numFmtId="0" fontId="5" fillId="0" borderId="0" xfId="0" applyFont="1" applyFill="1" applyBorder="1" applyAlignment="1">
      <alignment/>
    </xf>
    <xf numFmtId="164" fontId="78" fillId="55" borderId="48" xfId="96" applyNumberFormat="1" applyFont="1" applyFill="1" applyBorder="1" applyAlignment="1">
      <alignment horizontal="right" wrapText="1"/>
      <protection/>
    </xf>
    <xf numFmtId="164" fontId="78" fillId="55" borderId="48" xfId="96" applyNumberFormat="1" applyFont="1" applyFill="1" applyBorder="1" applyAlignment="1">
      <alignment horizontal="center" wrapText="1"/>
      <protection/>
    </xf>
    <xf numFmtId="164" fontId="78" fillId="55" borderId="49" xfId="96" applyNumberFormat="1" applyFont="1" applyFill="1" applyBorder="1" applyAlignment="1">
      <alignment horizontal="center" wrapText="1"/>
      <protection/>
    </xf>
    <xf numFmtId="164" fontId="78" fillId="55" borderId="50" xfId="96" applyNumberFormat="1" applyFont="1" applyFill="1" applyBorder="1" applyAlignment="1">
      <alignment horizontal="center" wrapText="1"/>
      <protection/>
    </xf>
    <xf numFmtId="164" fontId="78" fillId="55" borderId="48" xfId="0" applyNumberFormat="1" applyFont="1" applyFill="1" applyBorder="1" applyAlignment="1">
      <alignment wrapText="1"/>
    </xf>
    <xf numFmtId="164" fontId="79" fillId="0" borderId="0" xfId="0" applyNumberFormat="1" applyFont="1" applyAlignment="1">
      <alignment horizontal="center"/>
    </xf>
    <xf numFmtId="164" fontId="80" fillId="0" borderId="0" xfId="0" applyNumberFormat="1" applyFont="1" applyAlignment="1">
      <alignment horizontal="center"/>
    </xf>
    <xf numFmtId="164" fontId="78" fillId="55" borderId="49" xfId="0" applyNumberFormat="1" applyFont="1" applyFill="1" applyBorder="1" applyAlignment="1">
      <alignment horizontal="center" wrapText="1"/>
    </xf>
    <xf numFmtId="164" fontId="78" fillId="55" borderId="50" xfId="0" applyNumberFormat="1" applyFont="1" applyFill="1" applyBorder="1" applyAlignment="1">
      <alignment horizontal="center" wrapText="1"/>
    </xf>
    <xf numFmtId="164" fontId="78" fillId="55" borderId="51" xfId="0" applyNumberFormat="1" applyFont="1" applyFill="1" applyBorder="1" applyAlignment="1">
      <alignment horizontal="center" wrapText="1"/>
    </xf>
    <xf numFmtId="164" fontId="78" fillId="55" borderId="22" xfId="0" applyNumberFormat="1" applyFont="1" applyFill="1" applyBorder="1" applyAlignment="1">
      <alignment horizontal="center" vertical="center"/>
    </xf>
    <xf numFmtId="164" fontId="78" fillId="55" borderId="43" xfId="0" applyNumberFormat="1" applyFont="1" applyFill="1" applyBorder="1" applyAlignment="1">
      <alignment horizontal="center" vertical="center"/>
    </xf>
    <xf numFmtId="164" fontId="78" fillId="55" borderId="49" xfId="0" applyNumberFormat="1" applyFont="1" applyFill="1" applyBorder="1" applyAlignment="1">
      <alignment horizontal="center"/>
    </xf>
    <xf numFmtId="164" fontId="78" fillId="55" borderId="51" xfId="0" applyNumberFormat="1" applyFont="1" applyFill="1" applyBorder="1" applyAlignment="1">
      <alignment horizontal="center"/>
    </xf>
    <xf numFmtId="164" fontId="2" fillId="0" borderId="0" xfId="0" applyNumberFormat="1" applyFont="1" applyAlignment="1">
      <alignment horizontal="center"/>
    </xf>
    <xf numFmtId="164" fontId="4" fillId="0" borderId="0" xfId="0" applyNumberFormat="1" applyFont="1" applyAlignment="1">
      <alignment horizontal="center"/>
    </xf>
    <xf numFmtId="0" fontId="5" fillId="0" borderId="0" xfId="96" applyFont="1" applyBorder="1" applyAlignment="1">
      <alignment horizontal="left" vertical="center" wrapText="1"/>
      <protection/>
    </xf>
    <xf numFmtId="164" fontId="2" fillId="0" borderId="0" xfId="96" applyNumberFormat="1" applyFont="1" applyAlignment="1">
      <alignment horizontal="center"/>
      <protection/>
    </xf>
    <xf numFmtId="164" fontId="4" fillId="0" borderId="0" xfId="96" applyNumberFormat="1" applyFont="1" applyAlignment="1">
      <alignment horizontal="center"/>
      <protection/>
    </xf>
    <xf numFmtId="164" fontId="78" fillId="55" borderId="22" xfId="96" applyNumberFormat="1" applyFont="1" applyFill="1" applyBorder="1" applyAlignment="1">
      <alignment horizontal="center"/>
      <protection/>
    </xf>
    <xf numFmtId="164" fontId="78" fillId="55" borderId="24" xfId="96" applyNumberFormat="1" applyFont="1" applyFill="1" applyBorder="1" applyAlignment="1">
      <alignment horizontal="center"/>
      <protection/>
    </xf>
    <xf numFmtId="164" fontId="78" fillId="55" borderId="22" xfId="96" applyNumberFormat="1" applyFont="1" applyFill="1" applyBorder="1" applyAlignment="1">
      <alignment horizontal="center" wrapText="1"/>
      <protection/>
    </xf>
    <xf numFmtId="164" fontId="78" fillId="55" borderId="23" xfId="96" applyNumberFormat="1" applyFont="1" applyFill="1" applyBorder="1" applyAlignment="1">
      <alignment horizontal="center" wrapText="1"/>
      <protection/>
    </xf>
    <xf numFmtId="164" fontId="78" fillId="55" borderId="24" xfId="96" applyNumberFormat="1" applyFont="1" applyFill="1" applyBorder="1" applyAlignment="1">
      <alignment horizontal="center" wrapText="1"/>
      <protection/>
    </xf>
    <xf numFmtId="164" fontId="78" fillId="55" borderId="52" xfId="96" applyNumberFormat="1" applyFont="1" applyFill="1" applyBorder="1" applyAlignment="1">
      <alignment horizontal="center" vertical="center"/>
      <protection/>
    </xf>
    <xf numFmtId="164" fontId="78" fillId="55" borderId="71" xfId="96" applyNumberFormat="1" applyFont="1" applyFill="1" applyBorder="1" applyAlignment="1">
      <alignment horizontal="center" vertical="center"/>
      <protection/>
    </xf>
    <xf numFmtId="164" fontId="78" fillId="55" borderId="52" xfId="0" applyNumberFormat="1" applyFont="1" applyFill="1" applyBorder="1" applyAlignment="1">
      <alignment horizontal="center" vertical="center"/>
    </xf>
    <xf numFmtId="164" fontId="78" fillId="55" borderId="71" xfId="0" applyNumberFormat="1" applyFont="1" applyFill="1" applyBorder="1" applyAlignment="1">
      <alignment horizontal="center" vertical="center"/>
    </xf>
  </cellXfs>
  <cellStyles count="94">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omma 2" xfId="71"/>
    <cellStyle name="Comma 3" xfId="72"/>
    <cellStyle name="Comma 4" xfId="73"/>
    <cellStyle name="Comma 5" xfId="74"/>
    <cellStyle name="Currency" xfId="75"/>
    <cellStyle name="Currency [0]" xfId="76"/>
    <cellStyle name="Currency 2" xfId="77"/>
    <cellStyle name="Explanatory Text" xfId="78"/>
    <cellStyle name="Explanatory Text 2" xfId="79"/>
    <cellStyle name="Good" xfId="80"/>
    <cellStyle name="Good 2" xfId="81"/>
    <cellStyle name="Heading 1" xfId="82"/>
    <cellStyle name="Heading 1 2" xfId="83"/>
    <cellStyle name="Heading 2" xfId="84"/>
    <cellStyle name="Heading 2 2" xfId="85"/>
    <cellStyle name="Heading 3" xfId="86"/>
    <cellStyle name="Heading 3 2" xfId="87"/>
    <cellStyle name="Heading 4" xfId="88"/>
    <cellStyle name="Heading 4 2" xfId="89"/>
    <cellStyle name="Input" xfId="90"/>
    <cellStyle name="Input 2" xfId="91"/>
    <cellStyle name="Linked Cell" xfId="92"/>
    <cellStyle name="Linked Cell 2" xfId="93"/>
    <cellStyle name="Neutral" xfId="94"/>
    <cellStyle name="Neutral 2" xfId="95"/>
    <cellStyle name="Normal 2" xfId="96"/>
    <cellStyle name="Note" xfId="97"/>
    <cellStyle name="Note 2" xfId="98"/>
    <cellStyle name="Output" xfId="99"/>
    <cellStyle name="Output 2" xfId="100"/>
    <cellStyle name="Percent" xfId="101"/>
    <cellStyle name="Title" xfId="102"/>
    <cellStyle name="Title 2" xfId="103"/>
    <cellStyle name="Total" xfId="104"/>
    <cellStyle name="Total 2" xfId="105"/>
    <cellStyle name="Warning Text" xfId="106"/>
    <cellStyle name="Warning Text 2" xfId="10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I66"/>
  <sheetViews>
    <sheetView showGridLines="0" tabSelected="1" view="pageBreakPreview" zoomScaleSheetLayoutView="100" zoomScalePageLayoutView="0" workbookViewId="0" topLeftCell="A1">
      <selection activeCell="G4" sqref="G4"/>
    </sheetView>
  </sheetViews>
  <sheetFormatPr defaultColWidth="9.140625" defaultRowHeight="12.75"/>
  <cols>
    <col min="1" max="1" width="43.8515625" style="31" customWidth="1"/>
    <col min="2" max="3" width="18.140625" style="31" bestFit="1" customWidth="1"/>
    <col min="4" max="5" width="18.140625" style="91" bestFit="1" customWidth="1"/>
    <col min="6" max="6" width="16.140625" style="91" bestFit="1" customWidth="1"/>
    <col min="7" max="7" width="18.140625" style="91" bestFit="1" customWidth="1"/>
    <col min="8" max="8" width="20.00390625" style="31" bestFit="1" customWidth="1"/>
    <col min="9" max="9" width="12.140625" style="31" customWidth="1"/>
    <col min="10" max="16384" width="9.140625" style="31" customWidth="1"/>
  </cols>
  <sheetData>
    <row r="1" spans="1:7" ht="15.75">
      <c r="A1" s="225" t="s">
        <v>78</v>
      </c>
      <c r="B1" s="225"/>
      <c r="C1" s="225"/>
      <c r="D1" s="225"/>
      <c r="E1" s="225"/>
      <c r="F1" s="225"/>
      <c r="G1" s="225"/>
    </row>
    <row r="2" spans="1:7" ht="15.75">
      <c r="A2" s="225" t="s">
        <v>0</v>
      </c>
      <c r="B2" s="225"/>
      <c r="C2" s="225"/>
      <c r="D2" s="225"/>
      <c r="E2" s="225"/>
      <c r="F2" s="225"/>
      <c r="G2" s="225"/>
    </row>
    <row r="3" spans="1:7" ht="15">
      <c r="A3" s="226" t="s">
        <v>77</v>
      </c>
      <c r="B3" s="226"/>
      <c r="C3" s="226"/>
      <c r="D3" s="226"/>
      <c r="E3" s="226"/>
      <c r="F3" s="226"/>
      <c r="G3" s="226"/>
    </row>
    <row r="4" spans="1:7" ht="13.5" thickBot="1">
      <c r="A4" s="32"/>
      <c r="B4" s="32"/>
      <c r="C4" s="32"/>
      <c r="D4" s="32"/>
      <c r="E4" s="32"/>
      <c r="F4" s="32"/>
      <c r="G4" s="32"/>
    </row>
    <row r="5" spans="1:7" ht="15.75" customHeight="1" thickBot="1">
      <c r="A5" s="230" t="s">
        <v>1</v>
      </c>
      <c r="B5" s="232" t="s">
        <v>52</v>
      </c>
      <c r="C5" s="233"/>
      <c r="D5" s="227" t="s">
        <v>55</v>
      </c>
      <c r="E5" s="228"/>
      <c r="F5" s="228"/>
      <c r="G5" s="229"/>
    </row>
    <row r="6" spans="1:7" s="33" customFormat="1" ht="39" thickBot="1">
      <c r="A6" s="231"/>
      <c r="B6" s="94" t="s">
        <v>54</v>
      </c>
      <c r="C6" s="94" t="s">
        <v>56</v>
      </c>
      <c r="D6" s="95" t="s">
        <v>51</v>
      </c>
      <c r="E6" s="96" t="s">
        <v>2</v>
      </c>
      <c r="F6" s="96" t="s">
        <v>3</v>
      </c>
      <c r="G6" s="97" t="s">
        <v>53</v>
      </c>
    </row>
    <row r="7" spans="1:7" ht="12.75">
      <c r="A7" s="34" t="s">
        <v>4</v>
      </c>
      <c r="B7" s="35"/>
      <c r="C7" s="36"/>
      <c r="D7" s="37"/>
      <c r="E7" s="38"/>
      <c r="F7" s="39"/>
      <c r="G7" s="36"/>
    </row>
    <row r="8" spans="1:7" ht="12.75">
      <c r="A8" s="40" t="s">
        <v>5</v>
      </c>
      <c r="B8" s="41"/>
      <c r="C8" s="36"/>
      <c r="D8" s="42"/>
      <c r="E8" s="43"/>
      <c r="F8" s="44"/>
      <c r="G8" s="36"/>
    </row>
    <row r="9" spans="1:9" ht="12.75">
      <c r="A9" s="45" t="s">
        <v>6</v>
      </c>
      <c r="B9" s="41">
        <f>'FY15 Boulder'!B9+'FY15 UCCS'!B9+'FY15 Denver'!B9+'FY15 Anschutz'!B9</f>
        <v>52573440</v>
      </c>
      <c r="C9" s="41">
        <f>'FY15 Boulder'!C9+'FY15 UCCS'!C9+'FY15 Denver'!C9+'FY15 Anschutz'!C9</f>
        <v>52966055</v>
      </c>
      <c r="D9" s="46">
        <f>'FY15 Boulder'!D9+'FY15 UCCS'!D9+'FY15 Denver'!D9+'FY15 Anschutz'!D9</f>
        <v>61134605</v>
      </c>
      <c r="E9" s="47">
        <f>'FY15 Boulder'!E9+'FY15 UCCS'!E9+'FY15 Denver'!E9+'FY15 Anschutz'!E9</f>
        <v>0</v>
      </c>
      <c r="F9" s="48">
        <f>'FY15 Boulder'!F9+'FY15 UCCS'!F9+'FY15 Denver'!F9+'FY15 Anschutz'!F9</f>
        <v>0</v>
      </c>
      <c r="G9" s="41">
        <f>'FY15 Boulder'!G9+'FY15 UCCS'!G9+'FY15 Denver'!G9+'FY15 Anschutz'!G9</f>
        <v>61134605</v>
      </c>
      <c r="I9" s="49"/>
    </row>
    <row r="10" spans="1:7" ht="12.75">
      <c r="A10" s="45" t="s">
        <v>7</v>
      </c>
      <c r="B10" s="41">
        <f>'FY15 Boulder'!B10+'FY15 UCCS'!B10+'FY15 Denver'!B10+'FY15 Anschutz'!B10</f>
        <v>386496165</v>
      </c>
      <c r="C10" s="41">
        <f>'FY15 Boulder'!C10+'FY15 UCCS'!C10+'FY15 Denver'!C10+'FY15 Anschutz'!C10</f>
        <v>391853021</v>
      </c>
      <c r="D10" s="46">
        <f>'FY15 Boulder'!D10+'FY15 UCCS'!D10+'FY15 Denver'!D10+'FY15 Anschutz'!D10</f>
        <v>400137103.4</v>
      </c>
      <c r="E10" s="47">
        <f>'FY15 Boulder'!E10+'FY15 UCCS'!E10+'FY15 Denver'!E10+'FY15 Anschutz'!E10</f>
        <v>0</v>
      </c>
      <c r="F10" s="48">
        <f>'FY15 Boulder'!F10+'FY15 UCCS'!F10+'FY15 Denver'!F10+'FY15 Anschutz'!F10</f>
        <v>0</v>
      </c>
      <c r="G10" s="41">
        <f>'FY15 Boulder'!G10+'FY15 UCCS'!G10+'FY15 Denver'!G10+'FY15 Anschutz'!G10</f>
        <v>400137103.4</v>
      </c>
    </row>
    <row r="11" spans="1:7" ht="12.75">
      <c r="A11" s="45" t="s">
        <v>8</v>
      </c>
      <c r="B11" s="41">
        <f>'FY15 Boulder'!B11+'FY15 UCCS'!B11+'FY15 Denver'!B11+'FY15 Anschutz'!B11</f>
        <v>380905738</v>
      </c>
      <c r="C11" s="41">
        <f>'FY15 Boulder'!C11+'FY15 UCCS'!C11+'FY15 Denver'!C11+'FY15 Anschutz'!C11</f>
        <v>373592952</v>
      </c>
      <c r="D11" s="46">
        <f>'FY15 Boulder'!D11+'FY15 UCCS'!D11+'FY15 Denver'!D11+'FY15 Anschutz'!D11</f>
        <v>403817361.4</v>
      </c>
      <c r="E11" s="47">
        <f>'FY15 Boulder'!E11+'FY15 UCCS'!E11+'FY15 Denver'!E11+'FY15 Anschutz'!E11</f>
        <v>0</v>
      </c>
      <c r="F11" s="48">
        <f>'FY15 Boulder'!F11+'FY15 UCCS'!F11+'FY15 Denver'!F11+'FY15 Anschutz'!F11</f>
        <v>0</v>
      </c>
      <c r="G11" s="41">
        <f>'FY15 Boulder'!G11+'FY15 UCCS'!G11+'FY15 Denver'!G11+'FY15 Anschutz'!G11</f>
        <v>403817361.4</v>
      </c>
    </row>
    <row r="12" spans="1:7" ht="12.75">
      <c r="A12" s="45" t="s">
        <v>9</v>
      </c>
      <c r="B12" s="41">
        <f>'FY15 Boulder'!B12+'FY15 UCCS'!B12+'FY15 Denver'!B12+'FY15 Anschutz'!B12</f>
        <v>60252538</v>
      </c>
      <c r="C12" s="41">
        <f>'FY15 Boulder'!C12+'FY15 UCCS'!C12+'FY15 Denver'!C12+'FY15 Anschutz'!C12</f>
        <v>59691524</v>
      </c>
      <c r="D12" s="46">
        <f>'FY15 Boulder'!D12+'FY15 UCCS'!D12+'FY15 Denver'!D12+'FY15 Anschutz'!D12</f>
        <v>0</v>
      </c>
      <c r="E12" s="47">
        <f>'FY15 Boulder'!E12+'FY15 UCCS'!E12+'FY15 Denver'!E12+'FY15 Anschutz'!E12</f>
        <v>60345399</v>
      </c>
      <c r="F12" s="48">
        <f>'FY15 Boulder'!F12+'FY15 UCCS'!F12+'FY15 Denver'!F12+'FY15 Anschutz'!F12</f>
        <v>0</v>
      </c>
      <c r="G12" s="41">
        <f>'FY15 Boulder'!G12+'FY15 UCCS'!G12+'FY15 Denver'!G12+'FY15 Anschutz'!G12</f>
        <v>60345399</v>
      </c>
    </row>
    <row r="13" spans="1:7" ht="12.75">
      <c r="A13" s="50" t="s">
        <v>10</v>
      </c>
      <c r="B13" s="41">
        <f>'FY15 Boulder'!B13+'FY15 UCCS'!B13+'FY15 Denver'!B13+'FY15 Anschutz'!B13</f>
        <v>94950173</v>
      </c>
      <c r="C13" s="41">
        <f>'FY15 Boulder'!C13+'FY15 UCCS'!C13+'FY15 Denver'!C13+'FY15 Anschutz'!C13</f>
        <v>99017488</v>
      </c>
      <c r="D13" s="46">
        <f>'FY15 Boulder'!D13+'FY15 UCCS'!D13+'FY15 Denver'!D13+'FY15 Anschutz'!D13</f>
        <v>44856811</v>
      </c>
      <c r="E13" s="47">
        <f>'FY15 Boulder'!E13+'FY15 UCCS'!E13+'FY15 Denver'!E13+'FY15 Anschutz'!E13</f>
        <v>63452423</v>
      </c>
      <c r="F13" s="48">
        <f>'FY15 Boulder'!F13+'FY15 UCCS'!F13+'FY15 Denver'!F13+'FY15 Anschutz'!F13</f>
        <v>0</v>
      </c>
      <c r="G13" s="41">
        <f>'FY15 Boulder'!G13+'FY15 UCCS'!G13+'FY15 Denver'!G13+'FY15 Anschutz'!G13</f>
        <v>108309234</v>
      </c>
    </row>
    <row r="14" spans="1:8" s="55" customFormat="1" ht="12.75">
      <c r="A14" s="51" t="s">
        <v>11</v>
      </c>
      <c r="B14" s="52">
        <f>'FY15 Boulder'!B14+'FY15 UCCS'!B14+'FY15 Denver'!B14+'FY15 Anschutz'!B14</f>
        <v>975178054</v>
      </c>
      <c r="C14" s="52">
        <f>'FY15 Boulder'!C14+'FY15 UCCS'!C14+'FY15 Denver'!C14+'FY15 Anschutz'!C14</f>
        <v>977121040</v>
      </c>
      <c r="D14" s="51">
        <f>'FY15 Boulder'!D14+'FY15 UCCS'!D14+'FY15 Denver'!D14+'FY15 Anschutz'!D14</f>
        <v>909945880.8</v>
      </c>
      <c r="E14" s="53">
        <f>'FY15 Boulder'!E14+'FY15 UCCS'!E14+'FY15 Denver'!E14+'FY15 Anschutz'!E14</f>
        <v>123797822</v>
      </c>
      <c r="F14" s="54">
        <f>'FY15 Boulder'!F14+'FY15 UCCS'!F14+'FY15 Denver'!F14+'FY15 Anschutz'!F14</f>
        <v>0</v>
      </c>
      <c r="G14" s="52">
        <f>'FY15 Boulder'!G14+'FY15 UCCS'!G14+'FY15 Denver'!G14+'FY15 Anschutz'!G14</f>
        <v>1033743702.8</v>
      </c>
      <c r="H14" s="31"/>
    </row>
    <row r="15" spans="1:7" ht="12.75">
      <c r="A15" s="40" t="s">
        <v>12</v>
      </c>
      <c r="B15" s="41">
        <f>'FY15 Boulder'!B15+'FY15 UCCS'!B15+'FY15 Denver'!B15+'FY15 Anschutz'!B15</f>
        <v>10264298</v>
      </c>
      <c r="C15" s="41">
        <f>'FY15 Boulder'!C15+'FY15 UCCS'!C15+'FY15 Denver'!C15+'FY15 Anschutz'!C15</f>
        <v>11171050</v>
      </c>
      <c r="D15" s="46">
        <f>'FY15 Boulder'!D15+'FY15 UCCS'!D15+'FY15 Denver'!D15+'FY15 Anschutz'!D15</f>
        <v>0</v>
      </c>
      <c r="E15" s="47">
        <f>'FY15 Boulder'!E15+'FY15 UCCS'!E15+'FY15 Denver'!E15+'FY15 Anschutz'!E15</f>
        <v>4660690</v>
      </c>
      <c r="F15" s="48">
        <f>'FY15 Boulder'!F15+'FY15 UCCS'!F15+'FY15 Denver'!F15+'FY15 Anschutz'!F15</f>
        <v>6578179</v>
      </c>
      <c r="G15" s="41">
        <f>'FY15 Boulder'!G15+'FY15 UCCS'!G15+'FY15 Denver'!G15+'FY15 Anschutz'!G15</f>
        <v>11238869</v>
      </c>
    </row>
    <row r="16" spans="1:7" ht="12.75">
      <c r="A16" s="40" t="s">
        <v>13</v>
      </c>
      <c r="B16" s="41"/>
      <c r="C16" s="41"/>
      <c r="D16" s="46"/>
      <c r="E16" s="47"/>
      <c r="F16" s="48"/>
      <c r="G16" s="41"/>
    </row>
    <row r="17" spans="1:9" ht="12.75">
      <c r="A17" s="45" t="s">
        <v>14</v>
      </c>
      <c r="B17" s="41">
        <f>'FY15 Boulder'!B17+'FY15 UCCS'!B17+'FY15 Denver'!B17+'FY15 Anschutz'!B17</f>
        <v>514527116</v>
      </c>
      <c r="C17" s="41">
        <f>'FY15 Boulder'!C17+'FY15 UCCS'!C17+'FY15 Denver'!C17+'FY15 Anschutz'!C17</f>
        <v>534337064</v>
      </c>
      <c r="D17" s="46">
        <f>'FY15 Boulder'!D17+'FY15 UCCS'!D17+'FY15 Denver'!D17+'FY15 Anschutz'!D17</f>
        <v>0</v>
      </c>
      <c r="E17" s="47">
        <f>'FY15 Boulder'!E17+'FY15 UCCS'!E17+'FY15 Denver'!E17+'FY15 Anschutz'!E17</f>
        <v>0</v>
      </c>
      <c r="F17" s="48">
        <f>'FY15 Boulder'!F17+'FY15 UCCS'!F17+'FY15 Denver'!F17+'FY15 Anschutz'!F17</f>
        <v>538161123.39</v>
      </c>
      <c r="G17" s="41">
        <f>'FY15 Boulder'!G17+'FY15 UCCS'!G17+'FY15 Denver'!G17+'FY15 Anschutz'!G17</f>
        <v>538161123.39</v>
      </c>
      <c r="I17" s="56"/>
    </row>
    <row r="18" spans="1:7" ht="12.75">
      <c r="A18" s="45" t="s">
        <v>15</v>
      </c>
      <c r="B18" s="41">
        <f>'FY15 Boulder'!B18+'FY15 UCCS'!B18+'FY15 Denver'!B18+'FY15 Anschutz'!B18</f>
        <v>36795077</v>
      </c>
      <c r="C18" s="41">
        <f>'FY15 Boulder'!C18+'FY15 UCCS'!C18+'FY15 Denver'!C18+'FY15 Anschutz'!C18</f>
        <v>39483341</v>
      </c>
      <c r="D18" s="46">
        <f>'FY15 Boulder'!D18+'FY15 UCCS'!D18+'FY15 Denver'!D18+'FY15 Anschutz'!D18</f>
        <v>0</v>
      </c>
      <c r="E18" s="47">
        <f>'FY15 Boulder'!E18+'FY15 UCCS'!E18+'FY15 Denver'!E18+'FY15 Anschutz'!E18</f>
        <v>0</v>
      </c>
      <c r="F18" s="48">
        <f>'FY15 Boulder'!F18+'FY15 UCCS'!F18+'FY15 Denver'!F18+'FY15 Anschutz'!F18</f>
        <v>44711877.86</v>
      </c>
      <c r="G18" s="41">
        <f>'FY15 Boulder'!G18+'FY15 UCCS'!G18+'FY15 Denver'!G18+'FY15 Anschutz'!G18</f>
        <v>44711877.86</v>
      </c>
    </row>
    <row r="19" spans="1:7" ht="12.75">
      <c r="A19" s="45" t="s">
        <v>50</v>
      </c>
      <c r="B19" s="41">
        <f>'FY15 Boulder'!B19+'FY15 UCCS'!B19+'FY15 Denver'!B19+'FY15 Anschutz'!B19</f>
        <v>13872246</v>
      </c>
      <c r="C19" s="41">
        <f>'FY15 Boulder'!C19+'FY15 UCCS'!C19+'FY15 Denver'!C19+'FY15 Anschutz'!C19</f>
        <v>13720122</v>
      </c>
      <c r="D19" s="46">
        <f>'FY15 Boulder'!D19+'FY15 UCCS'!D19+'FY15 Denver'!D19+'FY15 Anschutz'!D19</f>
        <v>13251670</v>
      </c>
      <c r="E19" s="47">
        <f>'FY15 Boulder'!E19+'FY15 UCCS'!E19+'FY15 Denver'!E19+'FY15 Anschutz'!E19</f>
        <v>0</v>
      </c>
      <c r="F19" s="48">
        <f>'FY15 Boulder'!F19+'FY15 UCCS'!F19+'FY15 Denver'!F19+'FY15 Anschutz'!F19</f>
        <v>0</v>
      </c>
      <c r="G19" s="41">
        <f>'FY15 Boulder'!G19+'FY15 UCCS'!G19+'FY15 Denver'!G19+'FY15 Anschutz'!G19</f>
        <v>13251670</v>
      </c>
    </row>
    <row r="20" spans="1:7" ht="12.75">
      <c r="A20" s="50" t="s">
        <v>16</v>
      </c>
      <c r="B20" s="41">
        <f>'FY15 Boulder'!B20+'FY15 UCCS'!B20+'FY15 Denver'!B20+'FY15 Anschutz'!B20</f>
        <v>97678360</v>
      </c>
      <c r="C20" s="41">
        <f>'FY15 Boulder'!C20+'FY15 UCCS'!C20+'FY15 Denver'!C20+'FY15 Anschutz'!C20</f>
        <v>97289585</v>
      </c>
      <c r="D20" s="46">
        <f>'FY15 Boulder'!D20+'FY15 UCCS'!D20+'FY15 Denver'!D20+'FY15 Anschutz'!D20</f>
        <v>105713205</v>
      </c>
      <c r="E20" s="47">
        <f>'FY15 Boulder'!E20+'FY15 UCCS'!E20+'FY15 Denver'!E20+'FY15 Anschutz'!E20</f>
        <v>0</v>
      </c>
      <c r="F20" s="48">
        <f>'FY15 Boulder'!F20+'FY15 UCCS'!F20+'FY15 Denver'!F20+'FY15 Anschutz'!F20</f>
        <v>0</v>
      </c>
      <c r="G20" s="41">
        <f>'FY15 Boulder'!G20+'FY15 UCCS'!G20+'FY15 Denver'!G20+'FY15 Anschutz'!G20</f>
        <v>105713205</v>
      </c>
    </row>
    <row r="21" spans="1:8" s="55" customFormat="1" ht="12.75">
      <c r="A21" s="51" t="s">
        <v>17</v>
      </c>
      <c r="B21" s="57">
        <f>'FY15 Boulder'!B21+'FY15 UCCS'!B21+'FY15 Denver'!B21+'FY15 Anschutz'!B21</f>
        <v>673137097</v>
      </c>
      <c r="C21" s="57">
        <f>'FY15 Boulder'!C21+'FY15 UCCS'!C21+'FY15 Denver'!C21+'FY15 Anschutz'!C21</f>
        <v>696001162</v>
      </c>
      <c r="D21" s="58">
        <f>'FY15 Boulder'!D21+'FY15 UCCS'!D21+'FY15 Denver'!D21+'FY15 Anschutz'!D21</f>
        <v>118964875</v>
      </c>
      <c r="E21" s="59">
        <f>'FY15 Boulder'!E21+'FY15 UCCS'!E21+'FY15 Denver'!E21+'FY15 Anschutz'!E21</f>
        <v>4660690</v>
      </c>
      <c r="F21" s="60">
        <f>'FY15 Boulder'!F21+'FY15 UCCS'!F21+'FY15 Denver'!F21+'FY15 Anschutz'!F21</f>
        <v>585153699.25</v>
      </c>
      <c r="G21" s="57">
        <f>'FY15 Boulder'!G21+'FY15 UCCS'!G21+'FY15 Denver'!G21+'FY15 Anschutz'!G21</f>
        <v>713076745.25</v>
      </c>
      <c r="H21" s="31"/>
    </row>
    <row r="22" spans="1:9" ht="12.75">
      <c r="A22" s="40" t="s">
        <v>18</v>
      </c>
      <c r="B22" s="41">
        <f>'FY15 Boulder'!B22+'FY15 UCCS'!B22+'FY15 Denver'!B22+'FY15 Anschutz'!B22</f>
        <v>208665361</v>
      </c>
      <c r="C22" s="41">
        <f>'FY15 Boulder'!C22+'FY15 UCCS'!C22+'FY15 Denver'!C22+'FY15 Anschutz'!C22</f>
        <v>216243239</v>
      </c>
      <c r="D22" s="46">
        <f>'FY15 Boulder'!D22+'FY15 UCCS'!D22+'FY15 Denver'!D22+'FY15 Anschutz'!D22</f>
        <v>0</v>
      </c>
      <c r="E22" s="47">
        <f>'FY15 Boulder'!E22+'FY15 UCCS'!E22+'FY15 Denver'!E22+'FY15 Anschutz'!E22</f>
        <v>0</v>
      </c>
      <c r="F22" s="48">
        <f>'FY15 Boulder'!F22+'FY15 UCCS'!F22+'FY15 Denver'!F22+'FY15 Anschutz'!F22</f>
        <v>220581393.18</v>
      </c>
      <c r="G22" s="41">
        <f>'FY15 Boulder'!G22+'FY15 UCCS'!G22+'FY15 Denver'!G22+'FY15 Anschutz'!G22</f>
        <v>220581393.18</v>
      </c>
      <c r="I22" s="61"/>
    </row>
    <row r="23" spans="1:7" ht="12.75">
      <c r="A23" s="40" t="s">
        <v>19</v>
      </c>
      <c r="B23" s="41">
        <f>'FY15 Boulder'!B23+'FY15 UCCS'!B23+'FY15 Denver'!B23+'FY15 Anschutz'!B23</f>
        <v>165014077</v>
      </c>
      <c r="C23" s="41">
        <f>'FY15 Boulder'!C23+'FY15 UCCS'!C23+'FY15 Denver'!C23+'FY15 Anschutz'!C23</f>
        <v>174733837</v>
      </c>
      <c r="D23" s="46">
        <f>'FY15 Boulder'!D23+'FY15 UCCS'!D23+'FY15 Denver'!D23+'FY15 Anschutz'!D23</f>
        <v>0</v>
      </c>
      <c r="E23" s="47">
        <f>'FY15 Boulder'!E23+'FY15 UCCS'!E23+'FY15 Denver'!E23+'FY15 Anschutz'!E23</f>
        <v>180404163</v>
      </c>
      <c r="F23" s="48">
        <f>'FY15 Boulder'!F23+'FY15 UCCS'!F23+'FY15 Denver'!F23+'FY15 Anschutz'!F23</f>
        <v>0</v>
      </c>
      <c r="G23" s="41">
        <f>'FY15 Boulder'!G23+'FY15 UCCS'!G23+'FY15 Denver'!G23+'FY15 Anschutz'!G23</f>
        <v>180404163</v>
      </c>
    </row>
    <row r="24" spans="1:7" ht="12.75">
      <c r="A24" s="40" t="s">
        <v>20</v>
      </c>
      <c r="B24" s="41">
        <f>'FY15 Boulder'!B24+'FY15 UCCS'!B24+'FY15 Denver'!B24+'FY15 Anschutz'!B24</f>
        <v>217099448</v>
      </c>
      <c r="C24" s="41">
        <f>'FY15 Boulder'!C24+'FY15 UCCS'!C24+'FY15 Denver'!C24+'FY15 Anschutz'!C24</f>
        <v>223662967</v>
      </c>
      <c r="D24" s="46">
        <f>'FY15 Boulder'!D24+'FY15 UCCS'!D24+'FY15 Denver'!D24+'FY15 Anschutz'!D24</f>
        <v>0</v>
      </c>
      <c r="E24" s="47">
        <f>'FY15 Boulder'!E24+'FY15 UCCS'!E24+'FY15 Denver'!E24+'FY15 Anschutz'!E24</f>
        <v>240477273</v>
      </c>
      <c r="F24" s="48">
        <f>'FY15 Boulder'!F24+'FY15 UCCS'!F24+'FY15 Denver'!F24+'FY15 Anschutz'!F24</f>
        <v>0</v>
      </c>
      <c r="G24" s="41">
        <f>'FY15 Boulder'!G24+'FY15 UCCS'!G24+'FY15 Denver'!G24+'FY15 Anschutz'!G24</f>
        <v>240477273</v>
      </c>
    </row>
    <row r="25" spans="1:7" ht="12.75">
      <c r="A25" s="40" t="s">
        <v>21</v>
      </c>
      <c r="B25" s="41">
        <f>'FY15 Boulder'!B25+'FY15 UCCS'!B25+'FY15 Denver'!B25+'FY15 Anschutz'!B25</f>
        <v>585288747</v>
      </c>
      <c r="C25" s="41">
        <f>'FY15 Boulder'!C25+'FY15 UCCS'!C25+'FY15 Denver'!C25+'FY15 Anschutz'!C25</f>
        <v>624009467</v>
      </c>
      <c r="D25" s="46">
        <f>'FY15 Boulder'!D25+'FY15 UCCS'!D25+'FY15 Denver'!D25+'FY15 Anschutz'!D25</f>
        <v>1853000</v>
      </c>
      <c r="E25" s="47">
        <f>'FY15 Boulder'!E25+'FY15 UCCS'!E25+'FY15 Denver'!E25+'FY15 Anschutz'!E25</f>
        <v>671166221</v>
      </c>
      <c r="F25" s="48">
        <f>'FY15 Boulder'!F25+'FY15 UCCS'!F25+'FY15 Denver'!F25+'FY15 Anschutz'!F25</f>
        <v>0</v>
      </c>
      <c r="G25" s="41">
        <f>'FY15 Boulder'!G25+'FY15 UCCS'!G25+'FY15 Denver'!G25+'FY15 Anschutz'!G25</f>
        <v>673019221</v>
      </c>
    </row>
    <row r="26" spans="1:7" ht="12.75">
      <c r="A26" s="40" t="s">
        <v>22</v>
      </c>
      <c r="B26" s="41"/>
      <c r="C26" s="41"/>
      <c r="D26" s="46"/>
      <c r="E26" s="47"/>
      <c r="F26" s="48"/>
      <c r="G26" s="41"/>
    </row>
    <row r="27" spans="1:7" ht="12.75">
      <c r="A27" s="45" t="s">
        <v>23</v>
      </c>
      <c r="B27" s="41">
        <f>'FY15 Boulder'!B27+'FY15 UCCS'!B27+'FY15 Denver'!B27+'FY15 Anschutz'!B27</f>
        <v>155195265</v>
      </c>
      <c r="C27" s="41">
        <f>'FY15 Boulder'!C27+'FY15 UCCS'!C27+'FY15 Denver'!C27+'FY15 Anschutz'!C27</f>
        <v>156225364</v>
      </c>
      <c r="D27" s="46">
        <f>'FY15 Boulder'!D27+'FY15 UCCS'!D27+'FY15 Denver'!D27+'FY15 Anschutz'!D27</f>
        <v>119954691</v>
      </c>
      <c r="E27" s="47">
        <f>'FY15 Boulder'!E27+'FY15 UCCS'!E27+'FY15 Denver'!E27+'FY15 Anschutz'!E27</f>
        <v>38932497</v>
      </c>
      <c r="F27" s="48">
        <f>'FY15 Boulder'!F27+'FY15 UCCS'!F27+'FY15 Denver'!F27+'FY15 Anschutz'!F27</f>
        <v>0</v>
      </c>
      <c r="G27" s="41">
        <f>'FY15 Boulder'!G27+'FY15 UCCS'!G27+'FY15 Denver'!G27+'FY15 Anschutz'!G27</f>
        <v>158887188</v>
      </c>
    </row>
    <row r="28" spans="1:7" ht="12.75">
      <c r="A28" s="45" t="s">
        <v>24</v>
      </c>
      <c r="B28" s="41">
        <f>'FY15 Boulder'!B28+'FY15 UCCS'!B28+'FY15 Denver'!B28+'FY15 Anschutz'!B28</f>
        <v>4763537</v>
      </c>
      <c r="C28" s="41">
        <f>'FY15 Boulder'!C28+'FY15 UCCS'!C28+'FY15 Denver'!C28+'FY15 Anschutz'!C28</f>
        <v>4763537</v>
      </c>
      <c r="D28" s="46">
        <f>'FY15 Boulder'!D28+'FY15 UCCS'!D28+'FY15 Denver'!D28+'FY15 Anschutz'!D28</f>
        <v>4978873</v>
      </c>
      <c r="E28" s="47">
        <f>'FY15 Boulder'!E28+'FY15 UCCS'!E28+'FY15 Denver'!E28+'FY15 Anschutz'!E28</f>
        <v>0</v>
      </c>
      <c r="F28" s="48">
        <f>'FY15 Boulder'!F28+'FY15 UCCS'!F28+'FY15 Denver'!F28+'FY15 Anschutz'!F28</f>
        <v>0</v>
      </c>
      <c r="G28" s="41">
        <f>'FY15 Boulder'!G28+'FY15 UCCS'!G28+'FY15 Denver'!G28+'FY15 Anschutz'!G28</f>
        <v>4978873</v>
      </c>
    </row>
    <row r="29" spans="1:7" ht="13.5" thickBot="1">
      <c r="A29" s="62" t="s">
        <v>25</v>
      </c>
      <c r="B29" s="63">
        <f>'FY15 Boulder'!B29+'FY15 UCCS'!B29+'FY15 Denver'!B29+'FY15 Anschutz'!B29</f>
        <v>54859757</v>
      </c>
      <c r="C29" s="63">
        <f>'FY15 Boulder'!C29+'FY15 UCCS'!C29+'FY15 Denver'!C29+'FY15 Anschutz'!C29</f>
        <v>65063255</v>
      </c>
      <c r="D29" s="64">
        <f>'FY15 Boulder'!D29+'FY15 UCCS'!D29+'FY15 Denver'!D29+'FY15 Anschutz'!D29</f>
        <v>19603304</v>
      </c>
      <c r="E29" s="65">
        <f>'FY15 Boulder'!E29+'FY15 UCCS'!E29+'FY15 Denver'!E29+'FY15 Anschutz'!E29</f>
        <v>26477044</v>
      </c>
      <c r="F29" s="66">
        <f>'FY15 Boulder'!F29+'FY15 UCCS'!F29+'FY15 Denver'!F29+'FY15 Anschutz'!F29</f>
        <v>13602008.96</v>
      </c>
      <c r="G29" s="63">
        <f>'FY15 Boulder'!G29+'FY15 UCCS'!G29+'FY15 Denver'!G29+'FY15 Anschutz'!G29</f>
        <v>59682356.96</v>
      </c>
    </row>
    <row r="30" spans="1:9" s="55" customFormat="1" ht="13.5" thickTop="1">
      <c r="A30" s="67" t="s">
        <v>26</v>
      </c>
      <c r="B30" s="68">
        <f>'FY15 Boulder'!B30+'FY15 UCCS'!B30+'FY15 Denver'!B30+'FY15 Anschutz'!B30</f>
        <v>3039201343</v>
      </c>
      <c r="C30" s="68">
        <f>'FY15 Boulder'!C30+'FY15 UCCS'!C30+'FY15 Denver'!C30+'FY15 Anschutz'!C30</f>
        <v>3137823868</v>
      </c>
      <c r="D30" s="69">
        <f>'FY15 Boulder'!D30+'FY15 UCCS'!D30+'FY15 Denver'!D30+'FY15 Anschutz'!D30</f>
        <v>1175300623.8</v>
      </c>
      <c r="E30" s="70">
        <f>'FY15 Boulder'!E30+'FY15 UCCS'!E30+'FY15 Denver'!E30+'FY15 Anschutz'!E30</f>
        <v>1285915710</v>
      </c>
      <c r="F30" s="71">
        <f>'FY15 Boulder'!F30+'FY15 UCCS'!F30+'FY15 Denver'!F30+'FY15 Anschutz'!F30</f>
        <v>823634582.39</v>
      </c>
      <c r="G30" s="68">
        <f>'FY15 Boulder'!G30+'FY15 UCCS'!G30+'FY15 Denver'!G30+'FY15 Anschutz'!G30</f>
        <v>3284850916.19</v>
      </c>
      <c r="H30" s="72"/>
      <c r="I30" s="73"/>
    </row>
    <row r="31" spans="1:7" ht="8.25" customHeight="1">
      <c r="A31" s="40"/>
      <c r="B31" s="41"/>
      <c r="C31" s="41"/>
      <c r="D31" s="46"/>
      <c r="E31" s="47"/>
      <c r="F31" s="48"/>
      <c r="G31" s="41"/>
    </row>
    <row r="32" spans="1:7" ht="12.75">
      <c r="A32" s="34" t="s">
        <v>27</v>
      </c>
      <c r="B32" s="41"/>
      <c r="C32" s="41"/>
      <c r="D32" s="46"/>
      <c r="E32" s="47"/>
      <c r="F32" s="48"/>
      <c r="G32" s="41"/>
    </row>
    <row r="33" spans="1:7" ht="12.75">
      <c r="A33" s="40" t="s">
        <v>28</v>
      </c>
      <c r="B33" s="41"/>
      <c r="C33" s="41"/>
      <c r="D33" s="46"/>
      <c r="E33" s="47"/>
      <c r="F33" s="48"/>
      <c r="G33" s="41"/>
    </row>
    <row r="34" spans="1:7" ht="12.75">
      <c r="A34" s="45" t="s">
        <v>29</v>
      </c>
      <c r="B34" s="41">
        <f>'FY15 Boulder'!B34+'FY15 UCCS'!B34+'FY15 Denver'!B34+'FY15 Anschutz'!B34</f>
        <v>883069040</v>
      </c>
      <c r="C34" s="41">
        <f>'FY15 Boulder'!C34+'FY15 UCCS'!C34+'FY15 Denver'!C34+'FY15 Anschutz'!C34</f>
        <v>867321969</v>
      </c>
      <c r="D34" s="46">
        <f>'FY15 Boulder'!D34+'FY15 UCCS'!D34+'FY15 Denver'!D34+'FY15 Anschutz'!D34</f>
        <v>567379441</v>
      </c>
      <c r="E34" s="47">
        <f>'FY15 Boulder'!E34+'FY15 UCCS'!E34+'FY15 Denver'!E34+'FY15 Anschutz'!E34</f>
        <v>185369256</v>
      </c>
      <c r="F34" s="48">
        <f>'FY15 Boulder'!F34+'FY15 UCCS'!F34+'FY15 Denver'!F34+'FY15 Anschutz'!F34</f>
        <v>137084849.31</v>
      </c>
      <c r="G34" s="41">
        <f>'FY15 Boulder'!G34+'FY15 UCCS'!G34+'FY15 Denver'!G34+'FY15 Anschutz'!G34</f>
        <v>889833546.31</v>
      </c>
    </row>
    <row r="35" spans="1:9" ht="12.75">
      <c r="A35" s="45" t="s">
        <v>30</v>
      </c>
      <c r="B35" s="41">
        <f>'FY15 Boulder'!B35+'FY15 UCCS'!B35+'FY15 Denver'!B35+'FY15 Anschutz'!B35</f>
        <v>486309613</v>
      </c>
      <c r="C35" s="41">
        <f>'FY15 Boulder'!C35+'FY15 UCCS'!C35+'FY15 Denver'!C35+'FY15 Anschutz'!C35</f>
        <v>509145898</v>
      </c>
      <c r="D35" s="46">
        <f>'FY15 Boulder'!D35+'FY15 UCCS'!D35+'FY15 Denver'!D35+'FY15 Anschutz'!D35</f>
        <v>5673375</v>
      </c>
      <c r="E35" s="47">
        <f>'FY15 Boulder'!E35+'FY15 UCCS'!E35+'FY15 Denver'!E35+'FY15 Anschutz'!E35</f>
        <v>640402</v>
      </c>
      <c r="F35" s="48">
        <f>'FY15 Boulder'!F35+'FY15 UCCS'!F35+'FY15 Denver'!F35+'FY15 Anschutz'!F35</f>
        <v>518880062.45</v>
      </c>
      <c r="G35" s="41">
        <f>'FY15 Boulder'!G35+'FY15 UCCS'!G35+'FY15 Denver'!G35+'FY15 Anschutz'!G35</f>
        <v>525193839.45</v>
      </c>
      <c r="I35" s="56"/>
    </row>
    <row r="36" spans="1:7" ht="12.75">
      <c r="A36" s="45" t="s">
        <v>31</v>
      </c>
      <c r="B36" s="41">
        <f>'FY15 Boulder'!B36+'FY15 UCCS'!B36+'FY15 Denver'!B36+'FY15 Anschutz'!B36</f>
        <v>106970483</v>
      </c>
      <c r="C36" s="41">
        <f>'FY15 Boulder'!C36+'FY15 UCCS'!C36+'FY15 Denver'!C36+'FY15 Anschutz'!C36</f>
        <v>104744602</v>
      </c>
      <c r="D36" s="46">
        <f>'FY15 Boulder'!D36+'FY15 UCCS'!D36+'FY15 Denver'!D36+'FY15 Anschutz'!D36</f>
        <v>1385328</v>
      </c>
      <c r="E36" s="47">
        <f>'FY15 Boulder'!E36+'FY15 UCCS'!E36+'FY15 Denver'!E36+'FY15 Anschutz'!E36</f>
        <v>77862190</v>
      </c>
      <c r="F36" s="48">
        <f>'FY15 Boulder'!F36+'FY15 UCCS'!F36+'FY15 Denver'!F36+'FY15 Anschutz'!F36</f>
        <v>28728948.54</v>
      </c>
      <c r="G36" s="41">
        <f>'FY15 Boulder'!G36+'FY15 UCCS'!G36+'FY15 Denver'!G36+'FY15 Anschutz'!G36</f>
        <v>107976466.53999999</v>
      </c>
    </row>
    <row r="37" spans="1:9" ht="12.75">
      <c r="A37" s="45" t="s">
        <v>32</v>
      </c>
      <c r="B37" s="41">
        <f>'FY15 Boulder'!B37+'FY15 UCCS'!B37+'FY15 Denver'!B37+'FY15 Anschutz'!B37</f>
        <v>171674339</v>
      </c>
      <c r="C37" s="41">
        <f>'FY15 Boulder'!C37+'FY15 UCCS'!C37+'FY15 Denver'!C37+'FY15 Anschutz'!C37</f>
        <v>180435188</v>
      </c>
      <c r="D37" s="46">
        <f>'FY15 Boulder'!D37+'FY15 UCCS'!D37+'FY15 Denver'!D37+'FY15 Anschutz'!D37</f>
        <v>177559135</v>
      </c>
      <c r="E37" s="47">
        <f>'FY15 Boulder'!E37+'FY15 UCCS'!E37+'FY15 Denver'!E37+'FY15 Anschutz'!E37</f>
        <v>9301514</v>
      </c>
      <c r="F37" s="48">
        <f>'FY15 Boulder'!F37+'FY15 UCCS'!F37+'FY15 Denver'!F37+'FY15 Anschutz'!F37</f>
        <v>4975126.890000001</v>
      </c>
      <c r="G37" s="41">
        <f>'FY15 Boulder'!G37+'FY15 UCCS'!G37+'FY15 Denver'!G37+'FY15 Anschutz'!G37</f>
        <v>191835775.89</v>
      </c>
      <c r="I37" s="56"/>
    </row>
    <row r="38" spans="1:7" ht="12.75">
      <c r="A38" s="45" t="s">
        <v>33</v>
      </c>
      <c r="B38" s="41">
        <f>'FY15 Boulder'!B38+'FY15 UCCS'!B38+'FY15 Denver'!B38+'FY15 Anschutz'!B38</f>
        <v>96186673</v>
      </c>
      <c r="C38" s="41">
        <f>'FY15 Boulder'!C38+'FY15 UCCS'!C38+'FY15 Denver'!C38+'FY15 Anschutz'!C38</f>
        <v>105521958</v>
      </c>
      <c r="D38" s="46">
        <f>'FY15 Boulder'!D38+'FY15 UCCS'!D38+'FY15 Denver'!D38+'FY15 Anschutz'!D38</f>
        <v>53919418</v>
      </c>
      <c r="E38" s="47">
        <f>'FY15 Boulder'!E38+'FY15 UCCS'!E38+'FY15 Denver'!E38+'FY15 Anschutz'!E38</f>
        <v>55941265</v>
      </c>
      <c r="F38" s="48">
        <f>'FY15 Boulder'!F38+'FY15 UCCS'!F38+'FY15 Denver'!F38+'FY15 Anschutz'!F38</f>
        <v>2148532.26</v>
      </c>
      <c r="G38" s="41">
        <f>'FY15 Boulder'!G38+'FY15 UCCS'!G38+'FY15 Denver'!G38+'FY15 Anschutz'!G38</f>
        <v>112009215.26</v>
      </c>
    </row>
    <row r="39" spans="1:7" ht="12.75">
      <c r="A39" s="45" t="s">
        <v>34</v>
      </c>
      <c r="B39" s="41">
        <f>'FY15 Boulder'!B39+'FY15 UCCS'!B39+'FY15 Denver'!B39+'FY15 Anschutz'!B39</f>
        <v>101475660</v>
      </c>
      <c r="C39" s="41">
        <f>'FY15 Boulder'!C39+'FY15 UCCS'!C39+'FY15 Denver'!C39+'FY15 Anschutz'!C39</f>
        <v>117898194</v>
      </c>
      <c r="D39" s="46">
        <f>'FY15 Boulder'!D39+'FY15 UCCS'!D39+'FY15 Denver'!D39+'FY15 Anschutz'!D39</f>
        <v>100635183</v>
      </c>
      <c r="E39" s="47">
        <f>'FY15 Boulder'!E39+'FY15 UCCS'!E39+'FY15 Denver'!E39+'FY15 Anschutz'!E39</f>
        <v>6869380</v>
      </c>
      <c r="F39" s="48">
        <f>'FY15 Boulder'!F39+'FY15 UCCS'!F39+'FY15 Denver'!F39+'FY15 Anschutz'!F39</f>
        <v>20141104.83</v>
      </c>
      <c r="G39" s="41">
        <f>'FY15 Boulder'!G39+'FY15 UCCS'!G39+'FY15 Denver'!G39+'FY15 Anschutz'!G39</f>
        <v>127645667.83</v>
      </c>
    </row>
    <row r="40" spans="1:7" ht="12.75">
      <c r="A40" s="45" t="s">
        <v>35</v>
      </c>
      <c r="B40" s="41">
        <f>'FY15 Boulder'!B40+'FY15 UCCS'!B40+'FY15 Denver'!B40+'FY15 Anschutz'!B40</f>
        <v>132484315</v>
      </c>
      <c r="C40" s="41">
        <f>'FY15 Boulder'!C40+'FY15 UCCS'!C40+'FY15 Denver'!C40+'FY15 Anschutz'!C40</f>
        <v>132034511</v>
      </c>
      <c r="D40" s="46">
        <f>'FY15 Boulder'!D40+'FY15 UCCS'!D40+'FY15 Denver'!D40+'FY15 Anschutz'!D40</f>
        <v>115715244</v>
      </c>
      <c r="E40" s="47">
        <f>'FY15 Boulder'!E40+'FY15 UCCS'!E40+'FY15 Denver'!E40+'FY15 Anschutz'!E40</f>
        <v>18973766</v>
      </c>
      <c r="F40" s="48">
        <f>'FY15 Boulder'!F40+'FY15 UCCS'!F40+'FY15 Denver'!F40+'FY15 Anschutz'!F40</f>
        <v>568601</v>
      </c>
      <c r="G40" s="41">
        <f>'FY15 Boulder'!G40+'FY15 UCCS'!G40+'FY15 Denver'!G40+'FY15 Anschutz'!G40</f>
        <v>135257611</v>
      </c>
    </row>
    <row r="41" spans="1:7" ht="12.75">
      <c r="A41" s="45" t="s">
        <v>36</v>
      </c>
      <c r="B41" s="41">
        <f>'FY15 Boulder'!B41+'FY15 UCCS'!B41+'FY15 Denver'!B41+'FY15 Anschutz'!B41</f>
        <v>180249982</v>
      </c>
      <c r="C41" s="41">
        <f>'FY15 Boulder'!C41+'FY15 UCCS'!C41+'FY15 Denver'!C41+'FY15 Anschutz'!C41</f>
        <v>177059377</v>
      </c>
      <c r="D41" s="46">
        <f>'FY15 Boulder'!D41+'FY15 UCCS'!D41+'FY15 Denver'!D41+'FY15 Anschutz'!D41</f>
        <v>73421609</v>
      </c>
      <c r="E41" s="47">
        <f>'FY15 Boulder'!E41+'FY15 UCCS'!E41+'FY15 Denver'!E41+'FY15 Anschutz'!E41</f>
        <v>12424591</v>
      </c>
      <c r="F41" s="48">
        <f>'FY15 Boulder'!F41+'FY15 UCCS'!F41+'FY15 Denver'!F41+'FY15 Anschutz'!F41</f>
        <v>103415435.92</v>
      </c>
      <c r="G41" s="41">
        <f>'FY15 Boulder'!G41+'FY15 UCCS'!G41+'FY15 Denver'!G41+'FY15 Anschutz'!G41</f>
        <v>189261635.92000002</v>
      </c>
    </row>
    <row r="42" spans="1:7" ht="12.75">
      <c r="A42" s="40" t="s">
        <v>37</v>
      </c>
      <c r="B42" s="41">
        <f>'FY15 Boulder'!B42+'FY15 UCCS'!B42+'FY15 Denver'!B42+'FY15 Anschutz'!B42</f>
        <v>208726128</v>
      </c>
      <c r="C42" s="41">
        <f>'FY15 Boulder'!C42+'FY15 UCCS'!C42+'FY15 Denver'!C42+'FY15 Anschutz'!C42</f>
        <v>202511908</v>
      </c>
      <c r="D42" s="46">
        <f>'FY15 Boulder'!D42+'FY15 UCCS'!D42+'FY15 Denver'!D42+'FY15 Anschutz'!D42</f>
        <v>0</v>
      </c>
      <c r="E42" s="47">
        <f>'FY15 Boulder'!E42+'FY15 UCCS'!E42+'FY15 Denver'!E42+'FY15 Anschutz'!E42</f>
        <v>206138219</v>
      </c>
      <c r="F42" s="48">
        <f>'FY15 Boulder'!F42+'FY15 UCCS'!F42+'FY15 Denver'!F42+'FY15 Anschutz'!F42</f>
        <v>9497447</v>
      </c>
      <c r="G42" s="41">
        <f>'FY15 Boulder'!G42+'FY15 UCCS'!G42+'FY15 Denver'!G42+'FY15 Anschutz'!G42</f>
        <v>215635666</v>
      </c>
    </row>
    <row r="43" spans="1:7" ht="12.75">
      <c r="A43" s="40" t="s">
        <v>21</v>
      </c>
      <c r="B43" s="41">
        <f>'FY15 Boulder'!B43+'FY15 UCCS'!B43+'FY15 Denver'!B43+'FY15 Anschutz'!B43</f>
        <v>539303634</v>
      </c>
      <c r="C43" s="41">
        <f>'FY15 Boulder'!C43+'FY15 UCCS'!C43+'FY15 Denver'!C43+'FY15 Anschutz'!C43</f>
        <v>556431679</v>
      </c>
      <c r="D43" s="46">
        <f>'FY15 Boulder'!D43+'FY15 UCCS'!D43+'FY15 Denver'!D43+'FY15 Anschutz'!D43</f>
        <v>0</v>
      </c>
      <c r="E43" s="47">
        <f>'FY15 Boulder'!E43+'FY15 UCCS'!E43+'FY15 Denver'!E43+'FY15 Anschutz'!E43</f>
        <v>595520818</v>
      </c>
      <c r="F43" s="48">
        <f>'FY15 Boulder'!F43+'FY15 UCCS'!F43+'FY15 Denver'!F43+'FY15 Anschutz'!F43</f>
        <v>143522</v>
      </c>
      <c r="G43" s="41">
        <f>'FY15 Boulder'!G43+'FY15 UCCS'!G43+'FY15 Denver'!G43+'FY15 Anschutz'!G43</f>
        <v>595664340</v>
      </c>
    </row>
    <row r="44" spans="1:7" ht="13.5" thickBot="1">
      <c r="A44" s="74" t="s">
        <v>38</v>
      </c>
      <c r="B44" s="63">
        <f>'FY15 Boulder'!B44+'FY15 UCCS'!B44+'FY15 Denver'!B44+'FY15 Anschutz'!B44</f>
        <v>0</v>
      </c>
      <c r="C44" s="63">
        <f>'FY15 Boulder'!C44+'FY15 UCCS'!C44+'FY15 Denver'!C44+'FY15 Anschutz'!C44</f>
        <v>0</v>
      </c>
      <c r="D44" s="64">
        <f>'FY15 Boulder'!D44+'FY15 UCCS'!D44+'FY15 Denver'!D44+'FY15 Anschutz'!D44</f>
        <v>0</v>
      </c>
      <c r="E44" s="65">
        <f>'FY15 Boulder'!E44+'FY15 UCCS'!E44+'FY15 Denver'!E44+'FY15 Anschutz'!E44</f>
        <v>0</v>
      </c>
      <c r="F44" s="66">
        <f>'FY15 Boulder'!F44+'FY15 UCCS'!F44+'FY15 Denver'!F44+'FY15 Anschutz'!F44</f>
        <v>0</v>
      </c>
      <c r="G44" s="63">
        <f>'FY15 Boulder'!G44+'FY15 UCCS'!G44+'FY15 Denver'!G44+'FY15 Anschutz'!G44</f>
        <v>0</v>
      </c>
    </row>
    <row r="45" spans="1:7" s="55" customFormat="1" ht="13.5" thickTop="1">
      <c r="A45" s="67" t="s">
        <v>39</v>
      </c>
      <c r="B45" s="68">
        <f>'FY15 Boulder'!B45+'FY15 UCCS'!B45+'FY15 Denver'!B45+'FY15 Anschutz'!B45</f>
        <v>2906449867</v>
      </c>
      <c r="C45" s="68">
        <f>'FY15 Boulder'!C45+'FY15 UCCS'!C45+'FY15 Denver'!C45+'FY15 Anschutz'!C45</f>
        <v>2953105284</v>
      </c>
      <c r="D45" s="69">
        <f>'FY15 Boulder'!D45+'FY15 UCCS'!D45+'FY15 Denver'!D45+'FY15 Anschutz'!D45</f>
        <v>1095688733</v>
      </c>
      <c r="E45" s="70">
        <f>'FY15 Boulder'!E45+'FY15 UCCS'!E45+'FY15 Denver'!E45+'FY15 Anschutz'!E45</f>
        <v>1169041401</v>
      </c>
      <c r="F45" s="71">
        <f>'FY15 Boulder'!F45+'FY15 UCCS'!F45+'FY15 Denver'!F45+'FY15 Anschutz'!F45</f>
        <v>825583630.2</v>
      </c>
      <c r="G45" s="68">
        <f>'FY15 Boulder'!G45+'FY15 UCCS'!G45+'FY15 Denver'!G45+'FY15 Anschutz'!G45</f>
        <v>3090313764.2</v>
      </c>
    </row>
    <row r="46" spans="1:7" ht="6.75" customHeight="1">
      <c r="A46" s="40"/>
      <c r="B46" s="41"/>
      <c r="C46" s="41"/>
      <c r="D46" s="46"/>
      <c r="E46" s="47"/>
      <c r="F46" s="48"/>
      <c r="G46" s="41"/>
    </row>
    <row r="47" spans="1:7" ht="12.75">
      <c r="A47" s="34" t="s">
        <v>40</v>
      </c>
      <c r="B47" s="41">
        <f>'FY15 Boulder'!B47+'FY15 UCCS'!B47+'FY15 Denver'!B47+'FY15 Anschutz'!B47</f>
        <v>0</v>
      </c>
      <c r="C47" s="41">
        <f>'FY15 Boulder'!C47+'FY15 UCCS'!C47+'FY15 Denver'!C47+'FY15 Anschutz'!C47</f>
        <v>0</v>
      </c>
      <c r="D47" s="46">
        <f>'FY15 Boulder'!D47+'FY15 UCCS'!D47+'FY15 Denver'!D47+'FY15 Anschutz'!D47</f>
        <v>0</v>
      </c>
      <c r="E47" s="47">
        <f>'FY15 Boulder'!E47+'FY15 UCCS'!E47+'FY15 Denver'!E47+'FY15 Anschutz'!E47</f>
        <v>0</v>
      </c>
      <c r="F47" s="48">
        <f>'FY15 Boulder'!F47+'FY15 UCCS'!F47+'FY15 Denver'!F47+'FY15 Anschutz'!F47</f>
        <v>0</v>
      </c>
      <c r="G47" s="41">
        <f>'FY15 Boulder'!G47+'FY15 UCCS'!G47+'FY15 Denver'!G47+'FY15 Anschutz'!G47</f>
        <v>0</v>
      </c>
    </row>
    <row r="48" spans="1:7" ht="12.75">
      <c r="A48" s="40" t="s">
        <v>41</v>
      </c>
      <c r="B48" s="41">
        <f>'FY15 Boulder'!B48+'FY15 UCCS'!B48+'FY15 Denver'!B48+'FY15 Anschutz'!B48</f>
        <v>0</v>
      </c>
      <c r="C48" s="41">
        <f>'FY15 Boulder'!C48+'FY15 UCCS'!C48+'FY15 Denver'!C48+'FY15 Anschutz'!C48</f>
        <v>0</v>
      </c>
      <c r="D48" s="46">
        <f>'FY15 Boulder'!D48+'FY15 UCCS'!D48+'FY15 Denver'!D48+'FY15 Anschutz'!D48</f>
        <v>0</v>
      </c>
      <c r="E48" s="47">
        <f>'FY15 Boulder'!E48+'FY15 UCCS'!E48+'FY15 Denver'!E48+'FY15 Anschutz'!E48</f>
        <v>0</v>
      </c>
      <c r="F48" s="48">
        <f>'FY15 Boulder'!F48+'FY15 UCCS'!F48+'FY15 Denver'!F48+'FY15 Anschutz'!F48</f>
        <v>0</v>
      </c>
      <c r="G48" s="41">
        <f>'FY15 Boulder'!G48+'FY15 UCCS'!G48+'FY15 Denver'!G48+'FY15 Anschutz'!G48</f>
        <v>0</v>
      </c>
    </row>
    <row r="49" spans="1:7" ht="12.75">
      <c r="A49" s="45" t="s">
        <v>42</v>
      </c>
      <c r="B49" s="41">
        <f>'FY15 Boulder'!B49+'FY15 UCCS'!B49+'FY15 Denver'!B49+'FY15 Anschutz'!B49</f>
        <v>84808695</v>
      </c>
      <c r="C49" s="41">
        <f>'FY15 Boulder'!C49+'FY15 UCCS'!C49+'FY15 Denver'!C49+'FY15 Anschutz'!C49</f>
        <v>98759076</v>
      </c>
      <c r="D49" s="46">
        <f>'FY15 Boulder'!D49+'FY15 UCCS'!D49+'FY15 Denver'!D49+'FY15 Anschutz'!D49</f>
        <v>11330349.45</v>
      </c>
      <c r="E49" s="47">
        <f>'FY15 Boulder'!E49+'FY15 UCCS'!E49+'FY15 Denver'!E49+'FY15 Anschutz'!E49</f>
        <v>99769953</v>
      </c>
      <c r="F49" s="48">
        <f>'FY15 Boulder'!F49+'FY15 UCCS'!F49+'FY15 Denver'!F49+'FY15 Anschutz'!F49</f>
        <v>4962211</v>
      </c>
      <c r="G49" s="41">
        <f>'FY15 Boulder'!G49+'FY15 UCCS'!G49+'FY15 Denver'!G49+'FY15 Anschutz'!G49</f>
        <v>116062513.45</v>
      </c>
    </row>
    <row r="50" spans="1:7" ht="12.75">
      <c r="A50" s="45" t="s">
        <v>43</v>
      </c>
      <c r="B50" s="41">
        <f>'FY15 Boulder'!B50+'FY15 UCCS'!B50+'FY15 Denver'!B50+'FY15 Anschutz'!B50</f>
        <v>0</v>
      </c>
      <c r="C50" s="41">
        <f>'FY15 Boulder'!C50+'FY15 UCCS'!C50+'FY15 Denver'!C50+'FY15 Anschutz'!C50</f>
        <v>0</v>
      </c>
      <c r="D50" s="46">
        <f>'FY15 Boulder'!D50+'FY15 UCCS'!D50+'FY15 Denver'!D50+'FY15 Anschutz'!D50</f>
        <v>0</v>
      </c>
      <c r="E50" s="47">
        <f>'FY15 Boulder'!E50+'FY15 UCCS'!E50+'FY15 Denver'!E50+'FY15 Anschutz'!E50</f>
        <v>0</v>
      </c>
      <c r="F50" s="48">
        <f>'FY15 Boulder'!F50+'FY15 UCCS'!F50+'FY15 Denver'!F50+'FY15 Anschutz'!F50</f>
        <v>0</v>
      </c>
      <c r="G50" s="41">
        <f>'FY15 Boulder'!G50+'FY15 UCCS'!G50+'FY15 Denver'!G50+'FY15 Anschutz'!G50</f>
        <v>0</v>
      </c>
    </row>
    <row r="51" spans="1:7" ht="12.75">
      <c r="A51" s="50" t="s">
        <v>44</v>
      </c>
      <c r="B51" s="75">
        <f>'FY15 Boulder'!B51+'FY15 UCCS'!B51+'FY15 Denver'!B51+'FY15 Anschutz'!B51</f>
        <v>0</v>
      </c>
      <c r="C51" s="75">
        <f>'FY15 Boulder'!C51+'FY15 UCCS'!C51+'FY15 Denver'!C51+'FY15 Anschutz'!C51</f>
        <v>0</v>
      </c>
      <c r="D51" s="76">
        <f>'FY15 Boulder'!D51+'FY15 UCCS'!D51+'FY15 Denver'!D51+'FY15 Anschutz'!D51</f>
        <v>0</v>
      </c>
      <c r="E51" s="77">
        <f>'FY15 Boulder'!E51+'FY15 UCCS'!E51+'FY15 Denver'!E51+'FY15 Anschutz'!E51</f>
        <v>0</v>
      </c>
      <c r="F51" s="78">
        <f>'FY15 Boulder'!F51+'FY15 UCCS'!F51+'FY15 Denver'!F51+'FY15 Anschutz'!F51</f>
        <v>0</v>
      </c>
      <c r="G51" s="75">
        <f>'FY15 Boulder'!G51+'FY15 UCCS'!G51+'FY15 Denver'!G51+'FY15 Anschutz'!G51</f>
        <v>0</v>
      </c>
    </row>
    <row r="52" spans="1:7" ht="12.75">
      <c r="A52" s="58" t="s">
        <v>45</v>
      </c>
      <c r="B52" s="57">
        <f>'FY15 Boulder'!B52+'FY15 UCCS'!B52+'FY15 Denver'!B52+'FY15 Anschutz'!B52</f>
        <v>84808695</v>
      </c>
      <c r="C52" s="57">
        <f>'FY15 Boulder'!C52+'FY15 UCCS'!C52+'FY15 Denver'!C52+'FY15 Anschutz'!C52</f>
        <v>98759076</v>
      </c>
      <c r="D52" s="58">
        <f>'FY15 Boulder'!D52+'FY15 UCCS'!D52+'FY15 Denver'!D52+'FY15 Anschutz'!D52</f>
        <v>11330349.45</v>
      </c>
      <c r="E52" s="59">
        <f>'FY15 Boulder'!E52+'FY15 UCCS'!E52+'FY15 Denver'!E52+'FY15 Anschutz'!E52</f>
        <v>99769953</v>
      </c>
      <c r="F52" s="60">
        <f>'FY15 Boulder'!F52+'FY15 UCCS'!F52+'FY15 Denver'!F52+'FY15 Anschutz'!F52</f>
        <v>4962211</v>
      </c>
      <c r="G52" s="57">
        <f>'FY15 Boulder'!G52+'FY15 UCCS'!G52+'FY15 Denver'!G52+'FY15 Anschutz'!G52</f>
        <v>116062513.45</v>
      </c>
    </row>
    <row r="53" spans="1:7" ht="12.75">
      <c r="A53" s="40"/>
      <c r="B53" s="41">
        <f>'FY15 Boulder'!B53+'FY15 UCCS'!B53+'FY15 Denver'!B53+'FY15 Anschutz'!B53</f>
        <v>0</v>
      </c>
      <c r="C53" s="41">
        <f>'FY15 Boulder'!C53+'FY15 UCCS'!C53+'FY15 Denver'!C53+'FY15 Anschutz'!C53</f>
        <v>0</v>
      </c>
      <c r="D53" s="46">
        <f>'FY15 Boulder'!D53+'FY15 UCCS'!D53+'FY15 Denver'!D53+'FY15 Anschutz'!D53</f>
        <v>0</v>
      </c>
      <c r="E53" s="47">
        <f>'FY15 Boulder'!E53+'FY15 UCCS'!E53+'FY15 Denver'!E53+'FY15 Anschutz'!E53</f>
        <v>0</v>
      </c>
      <c r="F53" s="48">
        <f>'FY15 Boulder'!F53+'FY15 UCCS'!F53+'FY15 Denver'!F53+'FY15 Anschutz'!F53</f>
        <v>0</v>
      </c>
      <c r="G53" s="41">
        <f>'FY15 Boulder'!G53+'FY15 UCCS'!G53+'FY15 Denver'!G53+'FY15 Anschutz'!G53</f>
        <v>0</v>
      </c>
    </row>
    <row r="54" spans="1:7" ht="12.75">
      <c r="A54" s="40" t="s">
        <v>46</v>
      </c>
      <c r="B54" s="41">
        <f>'FY15 Boulder'!B54+'FY15 UCCS'!B54+'FY15 Denver'!B54+'FY15 Anschutz'!B54</f>
        <v>0</v>
      </c>
      <c r="C54" s="41">
        <f>'FY15 Boulder'!C54+'FY15 UCCS'!C54+'FY15 Denver'!C54+'FY15 Anschutz'!C54</f>
        <v>0</v>
      </c>
      <c r="D54" s="46">
        <f>'FY15 Boulder'!D54+'FY15 UCCS'!D54+'FY15 Denver'!D54+'FY15 Anschutz'!D54</f>
        <v>0</v>
      </c>
      <c r="E54" s="47">
        <f>'FY15 Boulder'!E54+'FY15 UCCS'!E54+'FY15 Denver'!E54+'FY15 Anschutz'!E54</f>
        <v>0</v>
      </c>
      <c r="F54" s="48">
        <f>'FY15 Boulder'!F54+'FY15 UCCS'!F54+'FY15 Denver'!F54+'FY15 Anschutz'!F54</f>
        <v>0</v>
      </c>
      <c r="G54" s="41">
        <f>'FY15 Boulder'!G54+'FY15 UCCS'!G54+'FY15 Denver'!G54+'FY15 Anschutz'!G54</f>
        <v>0</v>
      </c>
    </row>
    <row r="55" spans="1:7" ht="12.75">
      <c r="A55" s="45" t="s">
        <v>47</v>
      </c>
      <c r="B55" s="41">
        <f>'FY15 Boulder'!B55+'FY15 UCCS'!B55+'FY15 Denver'!B55+'FY15 Anschutz'!B55</f>
        <v>0</v>
      </c>
      <c r="C55" s="41">
        <f>'FY15 Boulder'!C55+'FY15 UCCS'!C55+'FY15 Denver'!C55+'FY15 Anschutz'!C55</f>
        <v>0</v>
      </c>
      <c r="D55" s="46">
        <f>'FY15 Boulder'!D55+'FY15 UCCS'!D55+'FY15 Denver'!D55+'FY15 Anschutz'!D55</f>
        <v>0</v>
      </c>
      <c r="E55" s="47">
        <f>'FY15 Boulder'!E55+'FY15 UCCS'!E55+'FY15 Denver'!E55+'FY15 Anschutz'!E55</f>
        <v>0</v>
      </c>
      <c r="F55" s="48">
        <f>'FY15 Boulder'!F55+'FY15 UCCS'!F55+'FY15 Denver'!F55+'FY15 Anschutz'!F55</f>
        <v>0</v>
      </c>
      <c r="G55" s="41">
        <f>'FY15 Boulder'!G55+'FY15 UCCS'!G55+'FY15 Denver'!G55+'FY15 Anschutz'!G55</f>
        <v>0</v>
      </c>
    </row>
    <row r="56" spans="1:7" ht="12.75">
      <c r="A56" s="50" t="s">
        <v>38</v>
      </c>
      <c r="B56" s="75">
        <f>'FY15 Boulder'!B56+'FY15 UCCS'!B56+'FY15 Denver'!B56+'FY15 Anschutz'!B56</f>
        <v>47942781</v>
      </c>
      <c r="C56" s="75">
        <f>'FY15 Boulder'!C56+'FY15 UCCS'!C56+'FY15 Denver'!C56+'FY15 Anschutz'!C56</f>
        <v>85959508</v>
      </c>
      <c r="D56" s="76">
        <f>'FY15 Boulder'!D56+'FY15 UCCS'!D56+'FY15 Denver'!D56+'FY15 Anschutz'!D56</f>
        <v>68281541.45</v>
      </c>
      <c r="E56" s="77">
        <f>'FY15 Boulder'!E56+'FY15 UCCS'!E56+'FY15 Denver'!E56+'FY15 Anschutz'!E56</f>
        <v>17104356</v>
      </c>
      <c r="F56" s="79">
        <f>'FY15 Boulder'!F56+'FY15 UCCS'!F56+'FY15 Denver'!F56+'FY15 Anschutz'!F56</f>
        <v>-6911259</v>
      </c>
      <c r="G56" s="80">
        <f>'FY15 Boulder'!G56+'FY15 UCCS'!G56+'FY15 Denver'!G56+'FY15 Anschutz'!G56</f>
        <v>78474638.45</v>
      </c>
    </row>
    <row r="57" spans="1:7" ht="13.5" thickBot="1">
      <c r="A57" s="81" t="s">
        <v>48</v>
      </c>
      <c r="B57" s="63">
        <f>'FY15 Boulder'!B57+'FY15 UCCS'!B57+'FY15 Denver'!B57+'FY15 Anschutz'!B57</f>
        <v>47942781</v>
      </c>
      <c r="C57" s="63">
        <f>'FY15 Boulder'!C57+'FY15 UCCS'!C57+'FY15 Denver'!C57+'FY15 Anschutz'!C57</f>
        <v>85959508</v>
      </c>
      <c r="D57" s="64">
        <f>'FY15 Boulder'!D57+'FY15 UCCS'!D57+'FY15 Denver'!D57+'FY15 Anschutz'!D57</f>
        <v>68281541.45</v>
      </c>
      <c r="E57" s="65">
        <f>'FY15 Boulder'!E57+'FY15 UCCS'!E57+'FY15 Denver'!E57+'FY15 Anschutz'!E57</f>
        <v>17104356</v>
      </c>
      <c r="F57" s="82">
        <f>'FY15 Boulder'!F57+'FY15 UCCS'!F57+'FY15 Denver'!F57+'FY15 Anschutz'!F57</f>
        <v>-6911259</v>
      </c>
      <c r="G57" s="83">
        <f>'FY15 Boulder'!G57+'FY15 UCCS'!G57+'FY15 Denver'!G57+'FY15 Anschutz'!G57</f>
        <v>78474638.45</v>
      </c>
    </row>
    <row r="58" spans="1:7" s="55" customFormat="1" ht="14.25" thickBot="1" thickTop="1">
      <c r="A58" s="84" t="s">
        <v>49</v>
      </c>
      <c r="B58" s="85">
        <f>'FY15 Boulder'!B58+'FY15 UCCS'!B58+'FY15 Denver'!B58+'FY15 Anschutz'!B58</f>
        <v>3039201343</v>
      </c>
      <c r="C58" s="85">
        <f>'FY15 Boulder'!C58+'FY15 UCCS'!C58+'FY15 Denver'!C58+'FY15 Anschutz'!C58</f>
        <v>3137823868</v>
      </c>
      <c r="D58" s="86">
        <f>'FY15 Boulder'!D58+'FY15 UCCS'!D58+'FY15 Denver'!D58+'FY15 Anschutz'!D58</f>
        <v>1175300623.9</v>
      </c>
      <c r="E58" s="87">
        <f>'FY15 Boulder'!E58+'FY15 UCCS'!E58+'FY15 Denver'!E58+'FY15 Anschutz'!E58</f>
        <v>1285915710</v>
      </c>
      <c r="F58" s="88">
        <f>'FY15 Boulder'!F58+'FY15 UCCS'!F58+'FY15 Denver'!F58+'FY15 Anschutz'!F58</f>
        <v>823634582.2</v>
      </c>
      <c r="G58" s="89">
        <f>'FY15 Boulder'!G58+'FY15 UCCS'!G58+'FY15 Denver'!G58+'FY15 Anschutz'!G58</f>
        <v>3284850916.1</v>
      </c>
    </row>
    <row r="60" spans="1:3" ht="12.75">
      <c r="A60" s="31" t="s">
        <v>76</v>
      </c>
      <c r="B60" s="90"/>
      <c r="C60" s="90"/>
    </row>
    <row r="61" spans="1:3" ht="12.75">
      <c r="A61" s="92"/>
      <c r="B61" s="92"/>
      <c r="C61" s="92"/>
    </row>
    <row r="62" spans="1:3" ht="12.75">
      <c r="A62" s="93"/>
      <c r="B62" s="93"/>
      <c r="C62" s="93"/>
    </row>
    <row r="63" spans="1:7" ht="12.75">
      <c r="A63" s="93"/>
      <c r="B63" s="93"/>
      <c r="C63" s="93"/>
      <c r="D63" s="31"/>
      <c r="E63" s="31"/>
      <c r="F63" s="31"/>
      <c r="G63" s="31"/>
    </row>
    <row r="64" spans="1:7" ht="12.75">
      <c r="A64" s="93"/>
      <c r="B64" s="93"/>
      <c r="C64" s="93"/>
      <c r="D64" s="31"/>
      <c r="E64" s="31"/>
      <c r="F64" s="31"/>
      <c r="G64" s="31"/>
    </row>
    <row r="65" spans="1:7" ht="12.75">
      <c r="A65" s="93"/>
      <c r="B65" s="93"/>
      <c r="C65" s="93"/>
      <c r="D65" s="31"/>
      <c r="E65" s="31"/>
      <c r="F65" s="31"/>
      <c r="G65" s="31"/>
    </row>
    <row r="66" spans="1:7" ht="12.75">
      <c r="A66" s="93"/>
      <c r="B66" s="93"/>
      <c r="C66" s="93"/>
      <c r="D66" s="31"/>
      <c r="E66" s="31"/>
      <c r="F66" s="31"/>
      <c r="G66" s="31"/>
    </row>
  </sheetData>
  <sheetProtection/>
  <mergeCells count="6">
    <mergeCell ref="A1:G1"/>
    <mergeCell ref="A2:G2"/>
    <mergeCell ref="A3:G3"/>
    <mergeCell ref="D5:G5"/>
    <mergeCell ref="A5:A6"/>
    <mergeCell ref="B5:C5"/>
  </mergeCells>
  <printOptions horizontalCentered="1"/>
  <pageMargins left="0.7" right="0.7" top="0.75" bottom="0.75" header="0.3" footer="0.3"/>
  <pageSetup fitToHeight="1" fitToWidth="1" horizontalDpi="600" verticalDpi="600" orientation="portrait" scale="61" r:id="rId1"/>
  <headerFooter alignWithMargins="0">
    <oddFooter>&amp;C1-4</oddFooter>
  </headerFooter>
</worksheet>
</file>

<file path=xl/worksheets/sheet2.xml><?xml version="1.0" encoding="utf-8"?>
<worksheet xmlns="http://schemas.openxmlformats.org/spreadsheetml/2006/main" xmlns:r="http://schemas.openxmlformats.org/officeDocument/2006/relationships">
  <dimension ref="A1:I71"/>
  <sheetViews>
    <sheetView showGridLines="0" view="pageBreakPreview" zoomScaleSheetLayoutView="100" zoomScalePageLayoutView="0" workbookViewId="0" topLeftCell="A1">
      <selection activeCell="G4" sqref="G4"/>
    </sheetView>
  </sheetViews>
  <sheetFormatPr defaultColWidth="9.140625" defaultRowHeight="12.75"/>
  <cols>
    <col min="1" max="1" width="38.140625" style="98" customWidth="1"/>
    <col min="2" max="2" width="18.28125" style="156" customWidth="1"/>
    <col min="3" max="3" width="18.28125" style="98" customWidth="1"/>
    <col min="4" max="4" width="16.140625" style="151" bestFit="1" customWidth="1"/>
    <col min="5" max="6" width="16.00390625" style="151" bestFit="1" customWidth="1"/>
    <col min="7" max="7" width="18.00390625" style="151" customWidth="1"/>
    <col min="8" max="8" width="9.140625" style="98" customWidth="1"/>
    <col min="9" max="9" width="14.8515625" style="98" bestFit="1" customWidth="1"/>
    <col min="10" max="16384" width="9.140625" style="98" customWidth="1"/>
  </cols>
  <sheetData>
    <row r="1" spans="1:7" ht="15.75">
      <c r="A1" s="234" t="s">
        <v>78</v>
      </c>
      <c r="B1" s="234"/>
      <c r="C1" s="234"/>
      <c r="D1" s="234"/>
      <c r="E1" s="234"/>
      <c r="F1" s="234"/>
      <c r="G1" s="234"/>
    </row>
    <row r="2" spans="1:7" ht="15.75">
      <c r="A2" s="234" t="s">
        <v>0</v>
      </c>
      <c r="B2" s="234"/>
      <c r="C2" s="234"/>
      <c r="D2" s="234"/>
      <c r="E2" s="234"/>
      <c r="F2" s="234"/>
      <c r="G2" s="234"/>
    </row>
    <row r="3" spans="1:7" ht="15">
      <c r="A3" s="235" t="s">
        <v>61</v>
      </c>
      <c r="B3" s="235"/>
      <c r="C3" s="235"/>
      <c r="D3" s="235"/>
      <c r="E3" s="235"/>
      <c r="F3" s="235"/>
      <c r="G3" s="235"/>
    </row>
    <row r="4" spans="1:7" ht="13.5" thickBot="1">
      <c r="A4" s="99"/>
      <c r="B4" s="100"/>
      <c r="C4" s="99"/>
      <c r="D4" s="99"/>
      <c r="E4" s="99"/>
      <c r="F4" s="99"/>
      <c r="G4" s="99"/>
    </row>
    <row r="5" spans="1:7" ht="15.75" customHeight="1" thickBot="1">
      <c r="A5" s="230" t="s">
        <v>1</v>
      </c>
      <c r="B5" s="232" t="s">
        <v>52</v>
      </c>
      <c r="C5" s="233"/>
      <c r="D5" s="227" t="s">
        <v>55</v>
      </c>
      <c r="E5" s="228"/>
      <c r="F5" s="228"/>
      <c r="G5" s="229"/>
    </row>
    <row r="6" spans="1:7" s="101" customFormat="1" ht="39" thickBot="1">
      <c r="A6" s="231"/>
      <c r="B6" s="94" t="s">
        <v>54</v>
      </c>
      <c r="C6" s="94" t="s">
        <v>56</v>
      </c>
      <c r="D6" s="95" t="s">
        <v>51</v>
      </c>
      <c r="E6" s="96" t="s">
        <v>2</v>
      </c>
      <c r="F6" s="96" t="s">
        <v>3</v>
      </c>
      <c r="G6" s="94" t="s">
        <v>53</v>
      </c>
    </row>
    <row r="7" spans="1:7" ht="12.75">
      <c r="A7" s="102" t="s">
        <v>4</v>
      </c>
      <c r="B7" s="103"/>
      <c r="C7" s="104"/>
      <c r="D7" s="105"/>
      <c r="E7" s="106"/>
      <c r="F7" s="106"/>
      <c r="G7" s="107"/>
    </row>
    <row r="8" spans="1:7" ht="22.5" customHeight="1">
      <c r="A8" s="108" t="s">
        <v>5</v>
      </c>
      <c r="B8" s="109"/>
      <c r="C8" s="104"/>
      <c r="D8" s="105"/>
      <c r="E8" s="106"/>
      <c r="F8" s="106"/>
      <c r="G8" s="104"/>
    </row>
    <row r="9" spans="1:7" ht="12.75">
      <c r="A9" s="110" t="s">
        <v>6</v>
      </c>
      <c r="B9" s="109">
        <v>27775962</v>
      </c>
      <c r="C9" s="104">
        <v>27602508</v>
      </c>
      <c r="D9" s="105">
        <v>31859432</v>
      </c>
      <c r="E9" s="106">
        <v>0</v>
      </c>
      <c r="F9" s="106">
        <v>0</v>
      </c>
      <c r="G9" s="104">
        <f>SUM(D9:F9)</f>
        <v>31859432</v>
      </c>
    </row>
    <row r="10" spans="1:7" ht="12.75">
      <c r="A10" s="110" t="s">
        <v>7</v>
      </c>
      <c r="B10" s="109">
        <v>187201699</v>
      </c>
      <c r="C10" s="104">
        <v>187201592</v>
      </c>
      <c r="D10" s="105">
        <v>188475225</v>
      </c>
      <c r="E10" s="106">
        <v>0</v>
      </c>
      <c r="F10" s="106">
        <v>0</v>
      </c>
      <c r="G10" s="104">
        <f>SUM(D10:F10)</f>
        <v>188475225</v>
      </c>
    </row>
    <row r="11" spans="1:7" ht="12.75">
      <c r="A11" s="110" t="s">
        <v>8</v>
      </c>
      <c r="B11" s="109">
        <v>294821511</v>
      </c>
      <c r="C11" s="104">
        <v>294821623</v>
      </c>
      <c r="D11" s="105">
        <v>313793051</v>
      </c>
      <c r="E11" s="106">
        <v>0</v>
      </c>
      <c r="F11" s="106">
        <v>0</v>
      </c>
      <c r="G11" s="104">
        <f>SUM(D11:F11)</f>
        <v>313793051</v>
      </c>
    </row>
    <row r="12" spans="1:7" ht="12.75">
      <c r="A12" s="110" t="s">
        <v>9</v>
      </c>
      <c r="B12" s="109">
        <v>28485097</v>
      </c>
      <c r="C12" s="104">
        <v>25730976</v>
      </c>
      <c r="D12" s="105">
        <v>0</v>
      </c>
      <c r="E12" s="106">
        <v>26502905</v>
      </c>
      <c r="F12" s="106">
        <v>0</v>
      </c>
      <c r="G12" s="104">
        <f>SUM(D12:F12)</f>
        <v>26502905</v>
      </c>
    </row>
    <row r="13" spans="1:7" ht="12.75">
      <c r="A13" s="111" t="s">
        <v>10</v>
      </c>
      <c r="B13" s="109">
        <v>54501579</v>
      </c>
      <c r="C13" s="104">
        <v>57364480</v>
      </c>
      <c r="D13" s="105">
        <v>16519003</v>
      </c>
      <c r="E13" s="106">
        <v>44385829</v>
      </c>
      <c r="F13" s="106">
        <v>0</v>
      </c>
      <c r="G13" s="104">
        <f>SUM(D13:F13)</f>
        <v>60904832</v>
      </c>
    </row>
    <row r="14" spans="1:7" s="117" customFormat="1" ht="12.75">
      <c r="A14" s="112" t="s">
        <v>11</v>
      </c>
      <c r="B14" s="113">
        <f aca="true" t="shared" si="0" ref="B14:G14">SUM(B9:B13)</f>
        <v>592785848</v>
      </c>
      <c r="C14" s="114">
        <f t="shared" si="0"/>
        <v>592721179</v>
      </c>
      <c r="D14" s="115">
        <f t="shared" si="0"/>
        <v>550646711</v>
      </c>
      <c r="E14" s="116">
        <f t="shared" si="0"/>
        <v>70888734</v>
      </c>
      <c r="F14" s="116">
        <f t="shared" si="0"/>
        <v>0</v>
      </c>
      <c r="G14" s="114">
        <f t="shared" si="0"/>
        <v>621535445</v>
      </c>
    </row>
    <row r="15" spans="1:7" ht="12.75">
      <c r="A15" s="108" t="s">
        <v>12</v>
      </c>
      <c r="B15" s="109">
        <v>2476000</v>
      </c>
      <c r="C15" s="104">
        <v>2214270</v>
      </c>
      <c r="D15" s="105">
        <v>0</v>
      </c>
      <c r="E15" s="106">
        <v>0</v>
      </c>
      <c r="F15" s="106">
        <v>2280698</v>
      </c>
      <c r="G15" s="104">
        <f>SUM(D15:F15)</f>
        <v>2280698</v>
      </c>
    </row>
    <row r="16" spans="1:7" ht="12.75">
      <c r="A16" s="108" t="s">
        <v>13</v>
      </c>
      <c r="B16" s="109"/>
      <c r="C16" s="104"/>
      <c r="D16" s="105"/>
      <c r="E16" s="106"/>
      <c r="F16" s="106"/>
      <c r="G16" s="104"/>
    </row>
    <row r="17" spans="1:7" ht="12.75">
      <c r="A17" s="110" t="s">
        <v>14</v>
      </c>
      <c r="B17" s="109">
        <v>263241634</v>
      </c>
      <c r="C17" s="104">
        <v>270512860</v>
      </c>
      <c r="D17" s="105">
        <v>0</v>
      </c>
      <c r="E17" s="106">
        <v>0</v>
      </c>
      <c r="F17" s="106">
        <v>269808303</v>
      </c>
      <c r="G17" s="104">
        <f>SUM(D17:F17)</f>
        <v>269808303</v>
      </c>
    </row>
    <row r="18" spans="1:7" ht="12.75">
      <c r="A18" s="110" t="s">
        <v>15</v>
      </c>
      <c r="B18" s="109">
        <v>9177598</v>
      </c>
      <c r="C18" s="104">
        <v>9309620</v>
      </c>
      <c r="D18" s="105">
        <v>0</v>
      </c>
      <c r="E18" s="106">
        <v>0</v>
      </c>
      <c r="F18" s="106">
        <v>11743134</v>
      </c>
      <c r="G18" s="104">
        <f>SUM(D18:F18)</f>
        <v>11743134</v>
      </c>
    </row>
    <row r="19" spans="1:7" ht="12.75">
      <c r="A19" s="110" t="s">
        <v>50</v>
      </c>
      <c r="B19" s="109"/>
      <c r="C19" s="104">
        <v>0</v>
      </c>
      <c r="D19" s="105">
        <v>0</v>
      </c>
      <c r="E19" s="106">
        <v>0</v>
      </c>
      <c r="F19" s="106">
        <v>0</v>
      </c>
      <c r="G19" s="104">
        <f>SUM(D19:F19)</f>
        <v>0</v>
      </c>
    </row>
    <row r="20" spans="1:7" ht="12.75">
      <c r="A20" s="111" t="s">
        <v>16</v>
      </c>
      <c r="B20" s="109">
        <v>29570329</v>
      </c>
      <c r="C20" s="104">
        <v>29743783</v>
      </c>
      <c r="D20" s="105">
        <v>31521096</v>
      </c>
      <c r="E20" s="106">
        <v>0</v>
      </c>
      <c r="F20" s="106">
        <v>0</v>
      </c>
      <c r="G20" s="104">
        <f>SUM(D20:F20)</f>
        <v>31521096</v>
      </c>
    </row>
    <row r="21" spans="1:7" s="117" customFormat="1" ht="12.75">
      <c r="A21" s="112" t="s">
        <v>17</v>
      </c>
      <c r="B21" s="113">
        <f aca="true" t="shared" si="1" ref="B21:G21">SUM(B15:B20)</f>
        <v>304465561</v>
      </c>
      <c r="C21" s="114">
        <f t="shared" si="1"/>
        <v>311780533</v>
      </c>
      <c r="D21" s="115">
        <f t="shared" si="1"/>
        <v>31521096</v>
      </c>
      <c r="E21" s="116">
        <f t="shared" si="1"/>
        <v>0</v>
      </c>
      <c r="F21" s="116">
        <f t="shared" si="1"/>
        <v>283832135</v>
      </c>
      <c r="G21" s="114">
        <f t="shared" si="1"/>
        <v>315353231</v>
      </c>
    </row>
    <row r="22" spans="1:7" ht="12.75">
      <c r="A22" s="108" t="s">
        <v>18</v>
      </c>
      <c r="B22" s="109">
        <v>92734357</v>
      </c>
      <c r="C22" s="104">
        <v>89020696</v>
      </c>
      <c r="D22" s="105">
        <v>0</v>
      </c>
      <c r="E22" s="106">
        <v>0</v>
      </c>
      <c r="F22" s="106">
        <v>92307002</v>
      </c>
      <c r="G22" s="104">
        <f>SUM(D22:F22)</f>
        <v>92307002</v>
      </c>
    </row>
    <row r="23" spans="1:7" ht="12.75">
      <c r="A23" s="108" t="s">
        <v>19</v>
      </c>
      <c r="B23" s="109">
        <v>29792848</v>
      </c>
      <c r="C23" s="104">
        <v>31961670</v>
      </c>
      <c r="D23" s="105">
        <v>0</v>
      </c>
      <c r="E23" s="106">
        <v>32582659</v>
      </c>
      <c r="F23" s="106">
        <v>0</v>
      </c>
      <c r="G23" s="118">
        <f>SUM(D23:F23)</f>
        <v>32582659</v>
      </c>
    </row>
    <row r="24" spans="1:7" ht="12.75">
      <c r="A24" s="108" t="s">
        <v>20</v>
      </c>
      <c r="B24" s="109">
        <v>179031996</v>
      </c>
      <c r="C24" s="104">
        <v>184267759</v>
      </c>
      <c r="D24" s="105">
        <v>0</v>
      </c>
      <c r="E24" s="106">
        <v>197543100</v>
      </c>
      <c r="F24" s="106">
        <v>0</v>
      </c>
      <c r="G24" s="104">
        <f>SUM(D24:F24)</f>
        <v>197543100</v>
      </c>
    </row>
    <row r="25" spans="1:7" ht="12.75">
      <c r="A25" s="108" t="s">
        <v>21</v>
      </c>
      <c r="B25" s="109">
        <v>0</v>
      </c>
      <c r="C25" s="104">
        <v>0</v>
      </c>
      <c r="D25" s="105">
        <v>0</v>
      </c>
      <c r="E25" s="106">
        <v>0</v>
      </c>
      <c r="F25" s="106">
        <v>0</v>
      </c>
      <c r="G25" s="104">
        <f>SUM(D25:F25)</f>
        <v>0</v>
      </c>
    </row>
    <row r="26" spans="1:7" ht="12.75">
      <c r="A26" s="108" t="s">
        <v>22</v>
      </c>
      <c r="B26" s="109"/>
      <c r="C26" s="104"/>
      <c r="D26" s="105"/>
      <c r="E26" s="106"/>
      <c r="F26" s="106"/>
      <c r="G26" s="104"/>
    </row>
    <row r="27" spans="1:7" ht="12.75">
      <c r="A27" s="110" t="s">
        <v>23</v>
      </c>
      <c r="B27" s="109">
        <v>77015263</v>
      </c>
      <c r="C27" s="104">
        <v>76790056</v>
      </c>
      <c r="D27" s="105">
        <v>55111376</v>
      </c>
      <c r="E27" s="106">
        <v>22654122</v>
      </c>
      <c r="F27" s="106">
        <v>0</v>
      </c>
      <c r="G27" s="104">
        <f>SUM(D27:F27)</f>
        <v>77765498</v>
      </c>
    </row>
    <row r="28" spans="1:7" ht="12.75">
      <c r="A28" s="110" t="s">
        <v>24</v>
      </c>
      <c r="B28" s="109">
        <v>0</v>
      </c>
      <c r="C28" s="104">
        <v>0</v>
      </c>
      <c r="D28" s="105">
        <v>0</v>
      </c>
      <c r="E28" s="106">
        <v>0</v>
      </c>
      <c r="F28" s="106">
        <v>0</v>
      </c>
      <c r="G28" s="104">
        <f>SUM(D28:F28)</f>
        <v>0</v>
      </c>
    </row>
    <row r="29" spans="1:7" ht="13.5" thickBot="1">
      <c r="A29" s="119" t="s">
        <v>25</v>
      </c>
      <c r="B29" s="109">
        <v>14881508</v>
      </c>
      <c r="C29" s="104">
        <v>15488487</v>
      </c>
      <c r="D29" s="105">
        <v>4843105</v>
      </c>
      <c r="E29" s="120">
        <v>9765759</v>
      </c>
      <c r="F29" s="106">
        <v>0</v>
      </c>
      <c r="G29" s="121">
        <f>SUM(D29:F29)</f>
        <v>14608864</v>
      </c>
    </row>
    <row r="30" spans="1:7" s="117" customFormat="1" ht="13.5" thickTop="1">
      <c r="A30" s="122" t="s">
        <v>26</v>
      </c>
      <c r="B30" s="123">
        <f aca="true" t="shared" si="2" ref="B30:G30">B14+B21+SUM(B22:B29)</f>
        <v>1290707381</v>
      </c>
      <c r="C30" s="124">
        <f t="shared" si="2"/>
        <v>1302030380</v>
      </c>
      <c r="D30" s="125">
        <f t="shared" si="2"/>
        <v>642122288</v>
      </c>
      <c r="E30" s="126">
        <f t="shared" si="2"/>
        <v>333434374</v>
      </c>
      <c r="F30" s="127">
        <f t="shared" si="2"/>
        <v>376139137</v>
      </c>
      <c r="G30" s="124">
        <f t="shared" si="2"/>
        <v>1351695799</v>
      </c>
    </row>
    <row r="31" spans="1:7" ht="8.25" customHeight="1">
      <c r="A31" s="108"/>
      <c r="B31" s="109"/>
      <c r="C31" s="104"/>
      <c r="D31" s="105"/>
      <c r="E31" s="106"/>
      <c r="F31" s="106"/>
      <c r="G31" s="104"/>
    </row>
    <row r="32" spans="1:9" ht="12.75">
      <c r="A32" s="102" t="s">
        <v>27</v>
      </c>
      <c r="B32" s="103"/>
      <c r="C32" s="104"/>
      <c r="D32" s="105"/>
      <c r="E32" s="106"/>
      <c r="F32" s="106"/>
      <c r="G32" s="104"/>
      <c r="I32" s="128"/>
    </row>
    <row r="33" spans="1:7" ht="12.75">
      <c r="A33" s="108" t="s">
        <v>28</v>
      </c>
      <c r="B33" s="109"/>
      <c r="C33" s="104"/>
      <c r="D33" s="105"/>
      <c r="E33" s="106"/>
      <c r="F33" s="106"/>
      <c r="G33" s="104"/>
    </row>
    <row r="34" spans="1:7" ht="12.75">
      <c r="A34" s="110" t="s">
        <v>29</v>
      </c>
      <c r="B34" s="129">
        <v>410719804</v>
      </c>
      <c r="C34" s="104">
        <v>388823369</v>
      </c>
      <c r="D34" s="105">
        <f>332781395-1</f>
        <v>332781394</v>
      </c>
      <c r="E34" s="106">
        <v>35818824</v>
      </c>
      <c r="F34" s="106">
        <v>32292474</v>
      </c>
      <c r="G34" s="104">
        <f aca="true" t="shared" si="3" ref="G34:G44">SUM(D34:F34)</f>
        <v>400892692</v>
      </c>
    </row>
    <row r="35" spans="1:7" ht="12.75">
      <c r="A35" s="110" t="s">
        <v>30</v>
      </c>
      <c r="B35" s="109">
        <v>269366467</v>
      </c>
      <c r="C35" s="104">
        <v>273445551</v>
      </c>
      <c r="D35" s="105">
        <v>5217643</v>
      </c>
      <c r="E35" s="106">
        <v>492167</v>
      </c>
      <c r="F35" s="106">
        <v>271513254</v>
      </c>
      <c r="G35" s="104">
        <f t="shared" si="3"/>
        <v>277223064</v>
      </c>
    </row>
    <row r="36" spans="1:7" ht="12.75">
      <c r="A36" s="110" t="s">
        <v>31</v>
      </c>
      <c r="B36" s="109">
        <v>6730926</v>
      </c>
      <c r="C36" s="104">
        <v>5298409</v>
      </c>
      <c r="D36" s="105">
        <v>1280122</v>
      </c>
      <c r="E36" s="106">
        <v>2870974</v>
      </c>
      <c r="F36" s="106">
        <v>1356778</v>
      </c>
      <c r="G36" s="104">
        <f t="shared" si="3"/>
        <v>5507874</v>
      </c>
    </row>
    <row r="37" spans="1:7" ht="12.75">
      <c r="A37" s="110" t="s">
        <v>32</v>
      </c>
      <c r="B37" s="109">
        <v>96500524</v>
      </c>
      <c r="C37" s="104">
        <v>104806173</v>
      </c>
      <c r="D37" s="105">
        <v>98877633</v>
      </c>
      <c r="E37" s="106">
        <v>8394182</v>
      </c>
      <c r="F37" s="106">
        <v>3663301</v>
      </c>
      <c r="G37" s="104">
        <f t="shared" si="3"/>
        <v>110935116</v>
      </c>
    </row>
    <row r="38" spans="1:7" ht="12.75">
      <c r="A38" s="110" t="s">
        <v>33</v>
      </c>
      <c r="B38" s="109">
        <v>67632951</v>
      </c>
      <c r="C38" s="104">
        <v>77115676</v>
      </c>
      <c r="D38" s="105">
        <v>32122843</v>
      </c>
      <c r="E38" s="106">
        <v>46482443</v>
      </c>
      <c r="F38" s="106">
        <v>1402004</v>
      </c>
      <c r="G38" s="104">
        <f t="shared" si="3"/>
        <v>80007290</v>
      </c>
    </row>
    <row r="39" spans="1:7" ht="12.75">
      <c r="A39" s="110" t="s">
        <v>34</v>
      </c>
      <c r="B39" s="109">
        <v>43149085</v>
      </c>
      <c r="C39" s="104">
        <v>56297681</v>
      </c>
      <c r="D39" s="105">
        <v>45382380</v>
      </c>
      <c r="E39" s="106">
        <v>4374818</v>
      </c>
      <c r="F39" s="106">
        <f>10447191-916986</f>
        <v>9530205</v>
      </c>
      <c r="G39" s="104">
        <f t="shared" si="3"/>
        <v>59287403</v>
      </c>
    </row>
    <row r="40" spans="1:7" ht="12.75">
      <c r="A40" s="110" t="s">
        <v>35</v>
      </c>
      <c r="B40" s="109">
        <v>76436137</v>
      </c>
      <c r="C40" s="104">
        <v>74580676</v>
      </c>
      <c r="D40" s="105">
        <v>76474794</v>
      </c>
      <c r="E40" s="106">
        <v>0</v>
      </c>
      <c r="F40" s="106">
        <v>226130</v>
      </c>
      <c r="G40" s="104">
        <f t="shared" si="3"/>
        <v>76700924</v>
      </c>
    </row>
    <row r="41" spans="1:7" ht="12.75">
      <c r="A41" s="110" t="s">
        <v>36</v>
      </c>
      <c r="B41" s="109">
        <v>102149226</v>
      </c>
      <c r="C41" s="104">
        <v>100384651</v>
      </c>
      <c r="D41" s="105">
        <v>49985479</v>
      </c>
      <c r="E41" s="106">
        <v>11210472</v>
      </c>
      <c r="F41" s="106">
        <v>44095288</v>
      </c>
      <c r="G41" s="104">
        <f t="shared" si="3"/>
        <v>105291239</v>
      </c>
    </row>
    <row r="42" spans="1:7" ht="12.75">
      <c r="A42" s="108" t="s">
        <v>37</v>
      </c>
      <c r="B42" s="109">
        <v>170304395</v>
      </c>
      <c r="C42" s="104">
        <v>164585271</v>
      </c>
      <c r="D42" s="105">
        <v>0</v>
      </c>
      <c r="E42" s="106">
        <v>163782255</v>
      </c>
      <c r="F42" s="106">
        <v>9497447</v>
      </c>
      <c r="G42" s="104">
        <f t="shared" si="3"/>
        <v>173279702</v>
      </c>
    </row>
    <row r="43" spans="1:7" ht="12.75">
      <c r="A43" s="108" t="s">
        <v>21</v>
      </c>
      <c r="B43" s="109">
        <v>0</v>
      </c>
      <c r="C43" s="104">
        <v>0</v>
      </c>
      <c r="D43" s="105">
        <v>0</v>
      </c>
      <c r="E43" s="106">
        <v>0</v>
      </c>
      <c r="F43" s="106">
        <v>0</v>
      </c>
      <c r="G43" s="104">
        <f t="shared" si="3"/>
        <v>0</v>
      </c>
    </row>
    <row r="44" spans="1:7" ht="13.5" thickBot="1">
      <c r="A44" s="130" t="s">
        <v>38</v>
      </c>
      <c r="B44" s="109">
        <v>0</v>
      </c>
      <c r="C44" s="104">
        <v>0</v>
      </c>
      <c r="D44" s="105">
        <v>0</v>
      </c>
      <c r="E44" s="120">
        <v>0</v>
      </c>
      <c r="F44" s="106">
        <v>0</v>
      </c>
      <c r="G44" s="104">
        <f t="shared" si="3"/>
        <v>0</v>
      </c>
    </row>
    <row r="45" spans="1:7" s="117" customFormat="1" ht="13.5" thickTop="1">
      <c r="A45" s="122" t="s">
        <v>39</v>
      </c>
      <c r="B45" s="123">
        <f aca="true" t="shared" si="4" ref="B45:G45">SUM(B34:B44)</f>
        <v>1242989515</v>
      </c>
      <c r="C45" s="124">
        <f t="shared" si="4"/>
        <v>1245337457</v>
      </c>
      <c r="D45" s="125">
        <f t="shared" si="4"/>
        <v>642122288</v>
      </c>
      <c r="E45" s="126">
        <f t="shared" si="4"/>
        <v>273426135</v>
      </c>
      <c r="F45" s="127">
        <f t="shared" si="4"/>
        <v>373576881</v>
      </c>
      <c r="G45" s="124">
        <f t="shared" si="4"/>
        <v>1289125304</v>
      </c>
    </row>
    <row r="46" spans="1:7" ht="6.75" customHeight="1">
      <c r="A46" s="108"/>
      <c r="B46" s="109"/>
      <c r="C46" s="104"/>
      <c r="D46" s="105"/>
      <c r="E46" s="106"/>
      <c r="F46" s="106"/>
      <c r="G46" s="104"/>
    </row>
    <row r="47" spans="1:7" ht="12.75">
      <c r="A47" s="102" t="s">
        <v>40</v>
      </c>
      <c r="B47" s="103"/>
      <c r="C47" s="104"/>
      <c r="D47" s="105"/>
      <c r="E47" s="106"/>
      <c r="F47" s="106"/>
      <c r="G47" s="104"/>
    </row>
    <row r="48" spans="1:7" ht="12.75">
      <c r="A48" s="108" t="s">
        <v>41</v>
      </c>
      <c r="B48" s="109"/>
      <c r="C48" s="104"/>
      <c r="D48" s="105"/>
      <c r="E48" s="106"/>
      <c r="F48" s="106"/>
      <c r="G48" s="104"/>
    </row>
    <row r="49" spans="1:7" ht="12.75">
      <c r="A49" s="110" t="s">
        <v>42</v>
      </c>
      <c r="B49" s="109">
        <v>40583467</v>
      </c>
      <c r="C49" s="104">
        <v>54930909</v>
      </c>
      <c r="D49" s="105">
        <v>0</v>
      </c>
      <c r="E49" s="106">
        <v>55582871</v>
      </c>
      <c r="F49" s="106">
        <v>4962211</v>
      </c>
      <c r="G49" s="104">
        <f>SUM(D49:F49)</f>
        <v>60545082</v>
      </c>
    </row>
    <row r="50" spans="1:7" ht="12.75">
      <c r="A50" s="110" t="s">
        <v>43</v>
      </c>
      <c r="B50" s="109">
        <v>0</v>
      </c>
      <c r="C50" s="104">
        <v>0</v>
      </c>
      <c r="D50" s="105">
        <v>0</v>
      </c>
      <c r="E50" s="106">
        <v>0</v>
      </c>
      <c r="F50" s="106">
        <v>0</v>
      </c>
      <c r="G50" s="104">
        <f>SUM(D50:F50)</f>
        <v>0</v>
      </c>
    </row>
    <row r="51" spans="1:7" ht="12.75">
      <c r="A51" s="111" t="s">
        <v>44</v>
      </c>
      <c r="B51" s="109">
        <v>0</v>
      </c>
      <c r="C51" s="104">
        <v>0</v>
      </c>
      <c r="D51" s="105">
        <v>0</v>
      </c>
      <c r="E51" s="131">
        <v>0</v>
      </c>
      <c r="F51" s="106">
        <v>0</v>
      </c>
      <c r="G51" s="104">
        <f>SUM(D51:F51)</f>
        <v>0</v>
      </c>
    </row>
    <row r="52" spans="1:7" ht="12.75">
      <c r="A52" s="132" t="s">
        <v>45</v>
      </c>
      <c r="B52" s="133">
        <f aca="true" t="shared" si="5" ref="B52:G52">SUM(B49:B51)</f>
        <v>40583467</v>
      </c>
      <c r="C52" s="134">
        <f t="shared" si="5"/>
        <v>54930909</v>
      </c>
      <c r="D52" s="135">
        <f t="shared" si="5"/>
        <v>0</v>
      </c>
      <c r="E52" s="131">
        <f t="shared" si="5"/>
        <v>55582871</v>
      </c>
      <c r="F52" s="136">
        <f t="shared" si="5"/>
        <v>4962211</v>
      </c>
      <c r="G52" s="134">
        <f t="shared" si="5"/>
        <v>60545082</v>
      </c>
    </row>
    <row r="53" spans="1:7" ht="12.75">
      <c r="A53" s="108"/>
      <c r="B53" s="109"/>
      <c r="C53" s="104"/>
      <c r="D53" s="105"/>
      <c r="E53" s="106"/>
      <c r="F53" s="106"/>
      <c r="G53" s="104"/>
    </row>
    <row r="54" spans="1:7" ht="12.75">
      <c r="A54" s="108" t="s">
        <v>46</v>
      </c>
      <c r="B54" s="109"/>
      <c r="C54" s="104"/>
      <c r="D54" s="105"/>
      <c r="E54" s="106"/>
      <c r="F54" s="106"/>
      <c r="G54" s="104"/>
    </row>
    <row r="55" spans="1:7" ht="12.75">
      <c r="A55" s="110" t="s">
        <v>58</v>
      </c>
      <c r="B55" s="109">
        <v>0</v>
      </c>
      <c r="C55" s="104">
        <v>0</v>
      </c>
      <c r="D55" s="105">
        <v>0</v>
      </c>
      <c r="E55" s="106">
        <v>0</v>
      </c>
      <c r="F55" s="106">
        <v>0</v>
      </c>
      <c r="G55" s="104">
        <f>SUM(D55:F55)</f>
        <v>0</v>
      </c>
    </row>
    <row r="56" spans="1:7" ht="12.75">
      <c r="A56" s="111" t="s">
        <v>38</v>
      </c>
      <c r="B56" s="137">
        <v>7134399</v>
      </c>
      <c r="C56" s="138">
        <v>1762014</v>
      </c>
      <c r="D56" s="139">
        <v>0</v>
      </c>
      <c r="E56" s="131">
        <v>4425368</v>
      </c>
      <c r="F56" s="131">
        <f>-3316941+916986</f>
        <v>-2399955</v>
      </c>
      <c r="G56" s="138">
        <f>SUM(D56:F56)</f>
        <v>2025413</v>
      </c>
    </row>
    <row r="57" spans="1:7" ht="13.5" thickBot="1">
      <c r="A57" s="140" t="s">
        <v>48</v>
      </c>
      <c r="B57" s="141">
        <f aca="true" t="shared" si="6" ref="B57:G57">SUM(B55:B56)</f>
        <v>7134399</v>
      </c>
      <c r="C57" s="142">
        <f t="shared" si="6"/>
        <v>1762014</v>
      </c>
      <c r="D57" s="143">
        <f t="shared" si="6"/>
        <v>0</v>
      </c>
      <c r="E57" s="120">
        <f t="shared" si="6"/>
        <v>4425368</v>
      </c>
      <c r="F57" s="120">
        <f t="shared" si="6"/>
        <v>-2399955</v>
      </c>
      <c r="G57" s="144">
        <f t="shared" si="6"/>
        <v>2025413</v>
      </c>
    </row>
    <row r="58" spans="1:7" s="117" customFormat="1" ht="13.5" thickTop="1">
      <c r="A58" s="145" t="s">
        <v>49</v>
      </c>
      <c r="B58" s="146">
        <f aca="true" t="shared" si="7" ref="B58:G58">B45+B52+B57</f>
        <v>1290707381</v>
      </c>
      <c r="C58" s="147">
        <f t="shared" si="7"/>
        <v>1302030380</v>
      </c>
      <c r="D58" s="148">
        <f t="shared" si="7"/>
        <v>642122288</v>
      </c>
      <c r="E58" s="126">
        <f t="shared" si="7"/>
        <v>333434374</v>
      </c>
      <c r="F58" s="126">
        <f t="shared" si="7"/>
        <v>376139137</v>
      </c>
      <c r="G58" s="147">
        <f t="shared" si="7"/>
        <v>1351695799</v>
      </c>
    </row>
    <row r="60" spans="1:7" ht="12.75">
      <c r="A60" s="157" t="s">
        <v>62</v>
      </c>
      <c r="B60" s="149"/>
      <c r="C60" s="150"/>
      <c r="G60" s="150"/>
    </row>
    <row r="61" spans="1:7" ht="12.75">
      <c r="A61" s="158" t="s">
        <v>63</v>
      </c>
      <c r="B61" s="152"/>
      <c r="C61" s="153"/>
      <c r="G61" s="153"/>
    </row>
    <row r="62" spans="1:3" ht="12.75">
      <c r="A62" s="159" t="s">
        <v>64</v>
      </c>
      <c r="B62" s="155"/>
      <c r="C62" s="154"/>
    </row>
    <row r="63" spans="1:7" ht="12.75">
      <c r="A63" s="159" t="s">
        <v>65</v>
      </c>
      <c r="B63" s="155"/>
      <c r="C63" s="154"/>
      <c r="D63" s="98"/>
      <c r="E63" s="98"/>
      <c r="F63" s="98"/>
      <c r="G63" s="98"/>
    </row>
    <row r="64" spans="1:7" ht="12.75">
      <c r="A64" s="159" t="s">
        <v>66</v>
      </c>
      <c r="B64" s="155"/>
      <c r="C64" s="154"/>
      <c r="D64" s="98"/>
      <c r="E64" s="98"/>
      <c r="F64" s="98"/>
      <c r="G64" s="98"/>
    </row>
    <row r="65" spans="1:7" ht="12.75">
      <c r="A65" s="159" t="s">
        <v>67</v>
      </c>
      <c r="B65" s="155"/>
      <c r="C65" s="154"/>
      <c r="D65" s="98"/>
      <c r="E65" s="98"/>
      <c r="F65" s="98"/>
      <c r="G65" s="98"/>
    </row>
    <row r="66" spans="1:7" ht="12.75">
      <c r="A66" s="159" t="s">
        <v>68</v>
      </c>
      <c r="B66" s="155"/>
      <c r="C66" s="154"/>
      <c r="D66" s="98"/>
      <c r="E66" s="98"/>
      <c r="F66" s="98"/>
      <c r="G66" s="98"/>
    </row>
    <row r="67" spans="1:7" ht="12.75">
      <c r="A67" s="159" t="s">
        <v>69</v>
      </c>
      <c r="B67" s="155"/>
      <c r="C67" s="154"/>
      <c r="D67" s="98"/>
      <c r="E67" s="98"/>
      <c r="F67" s="98"/>
      <c r="G67" s="98"/>
    </row>
    <row r="68" spans="1:7" ht="12.75">
      <c r="A68" s="159" t="s">
        <v>70</v>
      </c>
      <c r="D68" s="98"/>
      <c r="E68" s="98"/>
      <c r="F68" s="98"/>
      <c r="G68" s="98"/>
    </row>
    <row r="69" spans="1:7" ht="12.75">
      <c r="A69" s="158" t="s">
        <v>71</v>
      </c>
      <c r="D69" s="98"/>
      <c r="E69" s="98"/>
      <c r="F69" s="98"/>
      <c r="G69" s="98"/>
    </row>
    <row r="70" spans="1:7" ht="12.75">
      <c r="A70" s="159" t="s">
        <v>72</v>
      </c>
      <c r="D70" s="98"/>
      <c r="E70" s="98"/>
      <c r="F70" s="98"/>
      <c r="G70" s="98"/>
    </row>
    <row r="71" spans="1:7" ht="12.75">
      <c r="A71" s="159" t="s">
        <v>73</v>
      </c>
      <c r="D71" s="98"/>
      <c r="E71" s="98"/>
      <c r="F71" s="98"/>
      <c r="G71" s="98"/>
    </row>
  </sheetData>
  <sheetProtection/>
  <mergeCells count="6">
    <mergeCell ref="A1:G1"/>
    <mergeCell ref="A2:G2"/>
    <mergeCell ref="A3:G3"/>
    <mergeCell ref="A5:A6"/>
    <mergeCell ref="B5:C5"/>
    <mergeCell ref="D5:G5"/>
  </mergeCells>
  <printOptions/>
  <pageMargins left="0.7" right="0.7" top="0.75" bottom="0.75" header="0.3" footer="0.3"/>
  <pageSetup horizontalDpi="600" verticalDpi="600" orientation="portrait" scale="63" r:id="rId1"/>
</worksheet>
</file>

<file path=xl/worksheets/sheet3.xml><?xml version="1.0" encoding="utf-8"?>
<worksheet xmlns="http://schemas.openxmlformats.org/spreadsheetml/2006/main" xmlns:r="http://schemas.openxmlformats.org/officeDocument/2006/relationships">
  <dimension ref="A1:G66"/>
  <sheetViews>
    <sheetView showGridLines="0" view="pageBreakPreview" zoomScaleSheetLayoutView="100" zoomScalePageLayoutView="0" workbookViewId="0" topLeftCell="A1">
      <selection activeCell="G4" sqref="G4"/>
    </sheetView>
  </sheetViews>
  <sheetFormatPr defaultColWidth="9.140625" defaultRowHeight="12.75"/>
  <cols>
    <col min="1" max="1" width="43.8515625" style="16" customWidth="1"/>
    <col min="2" max="2" width="18.28125" style="28" customWidth="1"/>
    <col min="3" max="3" width="18.28125" style="16" customWidth="1"/>
    <col min="4" max="4" width="16.140625" style="27" customWidth="1"/>
    <col min="5" max="5" width="14.7109375" style="27" bestFit="1" customWidth="1"/>
    <col min="6" max="6" width="15.57421875" style="27" customWidth="1"/>
    <col min="7" max="7" width="18.00390625" style="27" customWidth="1"/>
    <col min="8" max="8" width="9.140625" style="16" customWidth="1"/>
    <col min="9" max="9" width="22.28125" style="16" customWidth="1"/>
    <col min="10" max="16384" width="9.140625" style="16" customWidth="1"/>
  </cols>
  <sheetData>
    <row r="1" spans="1:7" ht="15.75">
      <c r="A1" s="237" t="s">
        <v>78</v>
      </c>
      <c r="B1" s="237"/>
      <c r="C1" s="237"/>
      <c r="D1" s="237"/>
      <c r="E1" s="237"/>
      <c r="F1" s="237"/>
      <c r="G1" s="237"/>
    </row>
    <row r="2" spans="1:7" ht="15.75">
      <c r="A2" s="237" t="s">
        <v>0</v>
      </c>
      <c r="B2" s="237"/>
      <c r="C2" s="237"/>
      <c r="D2" s="237"/>
      <c r="E2" s="237"/>
      <c r="F2" s="237"/>
      <c r="G2" s="237"/>
    </row>
    <row r="3" spans="1:7" ht="15">
      <c r="A3" s="238" t="s">
        <v>57</v>
      </c>
      <c r="B3" s="238"/>
      <c r="C3" s="238"/>
      <c r="D3" s="238"/>
      <c r="E3" s="238"/>
      <c r="F3" s="238"/>
      <c r="G3" s="238"/>
    </row>
    <row r="4" spans="1:7" ht="15.75" thickBot="1">
      <c r="A4" s="17"/>
      <c r="B4" s="18"/>
      <c r="C4" s="19"/>
      <c r="D4" s="20"/>
      <c r="E4" s="20"/>
      <c r="F4" s="20"/>
      <c r="G4" s="21"/>
    </row>
    <row r="5" spans="1:7" ht="15.75" customHeight="1" thickBot="1">
      <c r="A5" s="244" t="s">
        <v>1</v>
      </c>
      <c r="B5" s="239" t="s">
        <v>52</v>
      </c>
      <c r="C5" s="240"/>
      <c r="D5" s="241" t="s">
        <v>55</v>
      </c>
      <c r="E5" s="242"/>
      <c r="F5" s="242"/>
      <c r="G5" s="243"/>
    </row>
    <row r="6" spans="1:7" s="22" customFormat="1" ht="39.75" thickBot="1">
      <c r="A6" s="245"/>
      <c r="B6" s="220" t="s">
        <v>54</v>
      </c>
      <c r="C6" s="221" t="s">
        <v>56</v>
      </c>
      <c r="D6" s="222" t="s">
        <v>51</v>
      </c>
      <c r="E6" s="223" t="s">
        <v>2</v>
      </c>
      <c r="F6" s="223" t="s">
        <v>3</v>
      </c>
      <c r="G6" s="221" t="s">
        <v>53</v>
      </c>
    </row>
    <row r="7" spans="1:7" ht="15">
      <c r="A7" s="160" t="s">
        <v>4</v>
      </c>
      <c r="B7" s="161"/>
      <c r="C7" s="162"/>
      <c r="D7" s="163"/>
      <c r="E7" s="164"/>
      <c r="F7" s="165"/>
      <c r="G7" s="166"/>
    </row>
    <row r="8" spans="1:7" ht="22.5" customHeight="1">
      <c r="A8" s="167" t="s">
        <v>5</v>
      </c>
      <c r="B8" s="168"/>
      <c r="C8" s="162"/>
      <c r="D8" s="169"/>
      <c r="E8" s="170"/>
      <c r="F8" s="171"/>
      <c r="G8" s="162"/>
    </row>
    <row r="9" spans="1:7" ht="15">
      <c r="A9" s="172" t="s">
        <v>6</v>
      </c>
      <c r="B9" s="168">
        <v>11901915</v>
      </c>
      <c r="C9" s="162">
        <v>12467984</v>
      </c>
      <c r="D9" s="173">
        <v>14390826</v>
      </c>
      <c r="E9" s="170">
        <v>0</v>
      </c>
      <c r="F9" s="171">
        <v>0</v>
      </c>
      <c r="G9" s="162">
        <f>SUM(D9:F9)</f>
        <v>14390826</v>
      </c>
    </row>
    <row r="10" spans="1:7" ht="15">
      <c r="A10" s="172" t="s">
        <v>7</v>
      </c>
      <c r="B10" s="168">
        <v>65985944</v>
      </c>
      <c r="C10" s="162">
        <v>68076859</v>
      </c>
      <c r="D10" s="169">
        <v>71948304.4</v>
      </c>
      <c r="E10" s="170">
        <v>0</v>
      </c>
      <c r="F10" s="171">
        <v>0</v>
      </c>
      <c r="G10" s="162">
        <f>SUM(D10:F10)</f>
        <v>71948304.4</v>
      </c>
    </row>
    <row r="11" spans="1:7" ht="15">
      <c r="A11" s="172" t="s">
        <v>8</v>
      </c>
      <c r="B11" s="168">
        <v>19056936</v>
      </c>
      <c r="C11" s="162">
        <v>19220730</v>
      </c>
      <c r="D11" s="169">
        <v>22415882.4</v>
      </c>
      <c r="E11" s="170">
        <v>0</v>
      </c>
      <c r="F11" s="171">
        <v>0</v>
      </c>
      <c r="G11" s="162">
        <f>SUM(D11:F11)</f>
        <v>22415882.4</v>
      </c>
    </row>
    <row r="12" spans="1:7" ht="15">
      <c r="A12" s="172" t="s">
        <v>9</v>
      </c>
      <c r="B12" s="168">
        <v>2965114</v>
      </c>
      <c r="C12" s="162">
        <v>3647824</v>
      </c>
      <c r="D12" s="169">
        <v>0</v>
      </c>
      <c r="E12" s="170">
        <v>3226643</v>
      </c>
      <c r="F12" s="171">
        <v>0</v>
      </c>
      <c r="G12" s="162">
        <f>SUM(D12:F12)</f>
        <v>3226643</v>
      </c>
    </row>
    <row r="13" spans="1:7" ht="15">
      <c r="A13" s="174" t="s">
        <v>10</v>
      </c>
      <c r="B13" s="168">
        <v>13231810</v>
      </c>
      <c r="C13" s="162">
        <v>13745477</v>
      </c>
      <c r="D13" s="169">
        <v>4715502</v>
      </c>
      <c r="E13" s="170">
        <v>11778557</v>
      </c>
      <c r="F13" s="171">
        <v>0</v>
      </c>
      <c r="G13" s="162">
        <f>SUM(D13:F13)</f>
        <v>16494059</v>
      </c>
    </row>
    <row r="14" spans="1:7" s="23" customFormat="1" ht="15.75">
      <c r="A14" s="175" t="s">
        <v>11</v>
      </c>
      <c r="B14" s="176">
        <f aca="true" t="shared" si="0" ref="B14:G14">SUM(B9:B13)</f>
        <v>113141719</v>
      </c>
      <c r="C14" s="177">
        <f t="shared" si="0"/>
        <v>117158874</v>
      </c>
      <c r="D14" s="178">
        <f t="shared" si="0"/>
        <v>113470514.80000001</v>
      </c>
      <c r="E14" s="179">
        <f t="shared" si="0"/>
        <v>15005200</v>
      </c>
      <c r="F14" s="180">
        <f t="shared" si="0"/>
        <v>0</v>
      </c>
      <c r="G14" s="177">
        <f t="shared" si="0"/>
        <v>128475714.80000001</v>
      </c>
    </row>
    <row r="15" spans="1:7" ht="15">
      <c r="A15" s="167" t="s">
        <v>12</v>
      </c>
      <c r="B15" s="168">
        <v>0</v>
      </c>
      <c r="C15" s="162">
        <v>0</v>
      </c>
      <c r="D15" s="169">
        <v>0</v>
      </c>
      <c r="E15" s="170">
        <v>0</v>
      </c>
      <c r="F15" s="171">
        <v>0</v>
      </c>
      <c r="G15" s="162">
        <v>0</v>
      </c>
    </row>
    <row r="16" spans="1:7" ht="15">
      <c r="A16" s="167" t="s">
        <v>13</v>
      </c>
      <c r="B16" s="168"/>
      <c r="C16" s="162"/>
      <c r="D16" s="169"/>
      <c r="E16" s="170"/>
      <c r="F16" s="171"/>
      <c r="G16" s="162"/>
    </row>
    <row r="17" spans="1:7" ht="15">
      <c r="A17" s="172" t="s">
        <v>14</v>
      </c>
      <c r="B17" s="168">
        <v>17542835</v>
      </c>
      <c r="C17" s="162">
        <v>19023013</v>
      </c>
      <c r="D17" s="169"/>
      <c r="E17" s="170"/>
      <c r="F17" s="171">
        <v>19593703.39</v>
      </c>
      <c r="G17" s="162">
        <f>SUM(D17:F17)</f>
        <v>19593703.39</v>
      </c>
    </row>
    <row r="18" spans="1:7" ht="15">
      <c r="A18" s="172" t="s">
        <v>15</v>
      </c>
      <c r="B18" s="168">
        <v>5047370</v>
      </c>
      <c r="C18" s="162">
        <v>5560062</v>
      </c>
      <c r="D18" s="169"/>
      <c r="E18" s="170"/>
      <c r="F18" s="171">
        <v>5726863.86</v>
      </c>
      <c r="G18" s="162">
        <f>SUM(D18:F18)</f>
        <v>5726863.86</v>
      </c>
    </row>
    <row r="19" spans="1:7" ht="15">
      <c r="A19" s="172" t="s">
        <v>50</v>
      </c>
      <c r="B19" s="168">
        <v>0</v>
      </c>
      <c r="C19" s="162">
        <v>0</v>
      </c>
      <c r="D19" s="169">
        <v>0</v>
      </c>
      <c r="E19" s="170">
        <v>0</v>
      </c>
      <c r="F19" s="171">
        <v>0</v>
      </c>
      <c r="G19" s="162">
        <f>SUM(D19:F19)</f>
        <v>0</v>
      </c>
    </row>
    <row r="20" spans="1:7" ht="15">
      <c r="A20" s="174" t="s">
        <v>16</v>
      </c>
      <c r="B20" s="168">
        <v>6495858</v>
      </c>
      <c r="C20" s="162">
        <v>5933629</v>
      </c>
      <c r="D20" s="169">
        <v>6062592</v>
      </c>
      <c r="E20" s="170"/>
      <c r="F20" s="171"/>
      <c r="G20" s="162">
        <f>SUM(D20:F20)</f>
        <v>6062592</v>
      </c>
    </row>
    <row r="21" spans="1:7" s="23" customFormat="1" ht="15.75">
      <c r="A21" s="175" t="s">
        <v>17</v>
      </c>
      <c r="B21" s="176">
        <f aca="true" t="shared" si="1" ref="B21:G21">SUM(B17:B20)</f>
        <v>29086063</v>
      </c>
      <c r="C21" s="177">
        <f t="shared" si="1"/>
        <v>30516704</v>
      </c>
      <c r="D21" s="178">
        <f t="shared" si="1"/>
        <v>6062592</v>
      </c>
      <c r="E21" s="179">
        <f t="shared" si="1"/>
        <v>0</v>
      </c>
      <c r="F21" s="180">
        <f t="shared" si="1"/>
        <v>25320567.25</v>
      </c>
      <c r="G21" s="177">
        <f t="shared" si="1"/>
        <v>31383159.25</v>
      </c>
    </row>
    <row r="22" spans="1:7" ht="15">
      <c r="A22" s="167" t="s">
        <v>18</v>
      </c>
      <c r="B22" s="168">
        <v>12258612</v>
      </c>
      <c r="C22" s="162">
        <v>8888006</v>
      </c>
      <c r="D22" s="169"/>
      <c r="E22" s="170"/>
      <c r="F22" s="171">
        <v>9154646.18</v>
      </c>
      <c r="G22" s="162">
        <f aca="true" t="shared" si="2" ref="G22:G29">SUM(D22:F22)</f>
        <v>9154646.18</v>
      </c>
    </row>
    <row r="23" spans="1:7" ht="15">
      <c r="A23" s="167" t="s">
        <v>19</v>
      </c>
      <c r="B23" s="168">
        <v>373630</v>
      </c>
      <c r="C23" s="162">
        <v>494682</v>
      </c>
      <c r="D23" s="169"/>
      <c r="E23" s="170">
        <v>384250</v>
      </c>
      <c r="F23" s="171"/>
      <c r="G23" s="181">
        <f t="shared" si="2"/>
        <v>384250</v>
      </c>
    </row>
    <row r="24" spans="1:7" ht="15">
      <c r="A24" s="167" t="s">
        <v>20</v>
      </c>
      <c r="B24" s="168">
        <v>21133167</v>
      </c>
      <c r="C24" s="162">
        <v>22193420</v>
      </c>
      <c r="D24" s="169"/>
      <c r="E24" s="170">
        <v>25476971</v>
      </c>
      <c r="F24" s="171"/>
      <c r="G24" s="162">
        <f t="shared" si="2"/>
        <v>25476971</v>
      </c>
    </row>
    <row r="25" spans="1:7" ht="15">
      <c r="A25" s="167" t="s">
        <v>21</v>
      </c>
      <c r="B25" s="168">
        <v>587870</v>
      </c>
      <c r="C25" s="162">
        <v>2552</v>
      </c>
      <c r="D25" s="169"/>
      <c r="E25" s="170"/>
      <c r="F25" s="171"/>
      <c r="G25" s="162">
        <f t="shared" si="2"/>
        <v>0</v>
      </c>
    </row>
    <row r="26" spans="1:7" ht="15">
      <c r="A26" s="167" t="s">
        <v>22</v>
      </c>
      <c r="B26" s="168"/>
      <c r="C26" s="162"/>
      <c r="D26" s="169"/>
      <c r="E26" s="170"/>
      <c r="F26" s="171"/>
      <c r="G26" s="162">
        <f t="shared" si="2"/>
        <v>0</v>
      </c>
    </row>
    <row r="27" spans="1:7" ht="15">
      <c r="A27" s="172" t="s">
        <v>23</v>
      </c>
      <c r="B27" s="168">
        <v>1365900</v>
      </c>
      <c r="C27" s="162">
        <v>994907</v>
      </c>
      <c r="D27" s="173">
        <v>1365900</v>
      </c>
      <c r="E27" s="170"/>
      <c r="F27" s="171"/>
      <c r="G27" s="162">
        <f t="shared" si="2"/>
        <v>1365900</v>
      </c>
    </row>
    <row r="28" spans="1:7" ht="15">
      <c r="A28" s="172" t="s">
        <v>24</v>
      </c>
      <c r="B28" s="168"/>
      <c r="C28" s="162"/>
      <c r="D28" s="169"/>
      <c r="E28" s="170"/>
      <c r="F28" s="171"/>
      <c r="G28" s="162">
        <f t="shared" si="2"/>
        <v>0</v>
      </c>
    </row>
    <row r="29" spans="1:7" ht="15.75" thickBot="1">
      <c r="A29" s="182" t="s">
        <v>25</v>
      </c>
      <c r="B29" s="168">
        <v>8969960</v>
      </c>
      <c r="C29" s="162">
        <v>19220748</v>
      </c>
      <c r="D29" s="169">
        <f>1659309+911327</f>
        <v>2570636</v>
      </c>
      <c r="E29" s="183">
        <f>2663401+7698471</f>
        <v>10361872</v>
      </c>
      <c r="F29" s="171">
        <v>1102160.96</v>
      </c>
      <c r="G29" s="184">
        <f t="shared" si="2"/>
        <v>14034668.96</v>
      </c>
    </row>
    <row r="30" spans="1:7" s="23" customFormat="1" ht="16.5" thickTop="1">
      <c r="A30" s="185" t="s">
        <v>26</v>
      </c>
      <c r="B30" s="186">
        <f aca="true" t="shared" si="3" ref="B30:G30">B14+B21+SUM(B22:B29)</f>
        <v>186916921</v>
      </c>
      <c r="C30" s="187">
        <f t="shared" si="3"/>
        <v>199469893</v>
      </c>
      <c r="D30" s="188">
        <f t="shared" si="3"/>
        <v>123469642.80000001</v>
      </c>
      <c r="E30" s="189">
        <f t="shared" si="3"/>
        <v>51228293</v>
      </c>
      <c r="F30" s="190">
        <f t="shared" si="3"/>
        <v>35577374.39</v>
      </c>
      <c r="G30" s="187">
        <f t="shared" si="3"/>
        <v>210275310.19</v>
      </c>
    </row>
    <row r="31" spans="1:7" ht="8.25" customHeight="1">
      <c r="A31" s="167"/>
      <c r="B31" s="168"/>
      <c r="C31" s="162"/>
      <c r="D31" s="169"/>
      <c r="E31" s="170"/>
      <c r="F31" s="171"/>
      <c r="G31" s="162"/>
    </row>
    <row r="32" spans="1:7" ht="15">
      <c r="A32" s="160" t="s">
        <v>27</v>
      </c>
      <c r="B32" s="161"/>
      <c r="C32" s="162"/>
      <c r="D32" s="169"/>
      <c r="E32" s="170"/>
      <c r="F32" s="171"/>
      <c r="G32" s="162"/>
    </row>
    <row r="33" spans="1:7" ht="15">
      <c r="A33" s="167" t="s">
        <v>28</v>
      </c>
      <c r="B33" s="168"/>
      <c r="C33" s="162"/>
      <c r="D33" s="169"/>
      <c r="E33" s="170"/>
      <c r="F33" s="171"/>
      <c r="G33" s="162"/>
    </row>
    <row r="34" spans="1:7" ht="15">
      <c r="A34" s="172" t="s">
        <v>29</v>
      </c>
      <c r="B34" s="168">
        <v>58267638</v>
      </c>
      <c r="C34" s="162">
        <v>60091022</v>
      </c>
      <c r="D34" s="191">
        <v>57640064</v>
      </c>
      <c r="E34" s="170">
        <v>2651313</v>
      </c>
      <c r="F34" s="171">
        <v>1649933.31</v>
      </c>
      <c r="G34" s="162">
        <f aca="true" t="shared" si="4" ref="G34:G44">SUM(D34:F34)</f>
        <v>61941310.31</v>
      </c>
    </row>
    <row r="35" spans="1:7" ht="15">
      <c r="A35" s="172" t="s">
        <v>30</v>
      </c>
      <c r="B35" s="168">
        <v>3911037</v>
      </c>
      <c r="C35" s="162">
        <v>3194291</v>
      </c>
      <c r="D35" s="191">
        <v>347572</v>
      </c>
      <c r="E35" s="170">
        <v>24538</v>
      </c>
      <c r="F35" s="171">
        <v>2808722.45</v>
      </c>
      <c r="G35" s="162">
        <f t="shared" si="4"/>
        <v>3180832.45</v>
      </c>
    </row>
    <row r="36" spans="1:7" ht="15">
      <c r="A36" s="172" t="s">
        <v>31</v>
      </c>
      <c r="B36" s="168">
        <v>1525612</v>
      </c>
      <c r="C36" s="162">
        <v>1417262</v>
      </c>
      <c r="D36" s="191">
        <v>0</v>
      </c>
      <c r="E36" s="170">
        <v>683753</v>
      </c>
      <c r="F36" s="171">
        <v>597212.54</v>
      </c>
      <c r="G36" s="162">
        <f t="shared" si="4"/>
        <v>1280965.54</v>
      </c>
    </row>
    <row r="37" spans="1:7" ht="15">
      <c r="A37" s="172" t="s">
        <v>32</v>
      </c>
      <c r="B37" s="168">
        <v>14632452</v>
      </c>
      <c r="C37" s="162">
        <v>13010030</v>
      </c>
      <c r="D37" s="191">
        <f>14001024-25385</f>
        <v>13975639</v>
      </c>
      <c r="E37" s="170">
        <v>594886</v>
      </c>
      <c r="F37" s="171">
        <v>1093924.8900000001</v>
      </c>
      <c r="G37" s="162">
        <f t="shared" si="4"/>
        <v>15664449.89</v>
      </c>
    </row>
    <row r="38" spans="1:7" ht="15">
      <c r="A38" s="172" t="s">
        <v>33</v>
      </c>
      <c r="B38" s="168">
        <v>10521364</v>
      </c>
      <c r="C38" s="162">
        <v>10192878</v>
      </c>
      <c r="D38" s="191">
        <v>10356301</v>
      </c>
      <c r="E38" s="170">
        <v>1703792</v>
      </c>
      <c r="F38" s="171">
        <v>675208.26</v>
      </c>
      <c r="G38" s="162">
        <f t="shared" si="4"/>
        <v>12735301.26</v>
      </c>
    </row>
    <row r="39" spans="1:7" ht="15">
      <c r="A39" s="172" t="s">
        <v>34</v>
      </c>
      <c r="B39" s="168">
        <v>16770559</v>
      </c>
      <c r="C39" s="162">
        <v>17488102</v>
      </c>
      <c r="D39" s="191">
        <f>18802532</f>
        <v>18802532</v>
      </c>
      <c r="E39" s="170">
        <v>1074134</v>
      </c>
      <c r="F39" s="171">
        <v>2603621.83</v>
      </c>
      <c r="G39" s="162">
        <f t="shared" si="4"/>
        <v>22480287.83</v>
      </c>
    </row>
    <row r="40" spans="1:7" ht="15">
      <c r="A40" s="172" t="s">
        <v>35</v>
      </c>
      <c r="B40" s="168">
        <v>10163426</v>
      </c>
      <c r="C40" s="162">
        <v>9148142</v>
      </c>
      <c r="D40" s="191">
        <f>15809367-5114638</f>
        <v>10694729</v>
      </c>
      <c r="E40" s="170">
        <v>203225</v>
      </c>
      <c r="F40" s="171">
        <v>0</v>
      </c>
      <c r="G40" s="162">
        <f t="shared" si="4"/>
        <v>10897954</v>
      </c>
    </row>
    <row r="41" spans="1:7" ht="15">
      <c r="A41" s="172" t="s">
        <v>36</v>
      </c>
      <c r="B41" s="168">
        <v>29063737</v>
      </c>
      <c r="C41" s="162">
        <v>29070903</v>
      </c>
      <c r="D41" s="191">
        <v>6512782</v>
      </c>
      <c r="E41" s="170">
        <v>119144</v>
      </c>
      <c r="F41" s="171">
        <v>24322382.92</v>
      </c>
      <c r="G41" s="162">
        <f t="shared" si="4"/>
        <v>30954308.92</v>
      </c>
    </row>
    <row r="42" spans="1:7" ht="15">
      <c r="A42" s="167" t="s">
        <v>37</v>
      </c>
      <c r="B42" s="168">
        <v>21581458</v>
      </c>
      <c r="C42" s="162">
        <v>21531803</v>
      </c>
      <c r="D42" s="191"/>
      <c r="E42" s="170">
        <v>23808820</v>
      </c>
      <c r="F42" s="171">
        <v>0</v>
      </c>
      <c r="G42" s="162">
        <f t="shared" si="4"/>
        <v>23808820</v>
      </c>
    </row>
    <row r="43" spans="1:7" ht="15">
      <c r="A43" s="167" t="s">
        <v>21</v>
      </c>
      <c r="B43" s="168">
        <v>644015</v>
      </c>
      <c r="C43" s="162">
        <v>0</v>
      </c>
      <c r="D43" s="191"/>
      <c r="E43" s="170"/>
      <c r="F43" s="171">
        <v>0</v>
      </c>
      <c r="G43" s="162">
        <f t="shared" si="4"/>
        <v>0</v>
      </c>
    </row>
    <row r="44" spans="1:7" ht="15.75" thickBot="1">
      <c r="A44" s="192" t="s">
        <v>38</v>
      </c>
      <c r="B44" s="168">
        <v>0</v>
      </c>
      <c r="C44" s="162">
        <v>0</v>
      </c>
      <c r="D44" s="169"/>
      <c r="E44" s="183"/>
      <c r="F44" s="171">
        <v>0</v>
      </c>
      <c r="G44" s="162">
        <f t="shared" si="4"/>
        <v>0</v>
      </c>
    </row>
    <row r="45" spans="1:7" s="23" customFormat="1" ht="16.5" thickTop="1">
      <c r="A45" s="185" t="s">
        <v>39</v>
      </c>
      <c r="B45" s="186">
        <f aca="true" t="shared" si="5" ref="B45:G45">SUM(B34:B44)</f>
        <v>167081298</v>
      </c>
      <c r="C45" s="187">
        <f t="shared" si="5"/>
        <v>165144433</v>
      </c>
      <c r="D45" s="188">
        <f t="shared" si="5"/>
        <v>118329619</v>
      </c>
      <c r="E45" s="189">
        <f t="shared" si="5"/>
        <v>30863605</v>
      </c>
      <c r="F45" s="190">
        <f t="shared" si="5"/>
        <v>33751006.2</v>
      </c>
      <c r="G45" s="187">
        <f t="shared" si="5"/>
        <v>182944230.2</v>
      </c>
    </row>
    <row r="46" spans="1:7" ht="6.75" customHeight="1">
      <c r="A46" s="167"/>
      <c r="B46" s="168"/>
      <c r="C46" s="162"/>
      <c r="D46" s="169"/>
      <c r="E46" s="170"/>
      <c r="F46" s="171"/>
      <c r="G46" s="162"/>
    </row>
    <row r="47" spans="1:7" ht="15">
      <c r="A47" s="160" t="s">
        <v>40</v>
      </c>
      <c r="B47" s="161"/>
      <c r="C47" s="162"/>
      <c r="D47" s="169"/>
      <c r="E47" s="170"/>
      <c r="F47" s="171"/>
      <c r="G47" s="162"/>
    </row>
    <row r="48" spans="1:7" ht="15">
      <c r="A48" s="167" t="s">
        <v>41</v>
      </c>
      <c r="B48" s="168"/>
      <c r="C48" s="162"/>
      <c r="D48" s="169"/>
      <c r="E48" s="170"/>
      <c r="F48" s="171"/>
      <c r="G48" s="162"/>
    </row>
    <row r="49" spans="1:7" ht="15">
      <c r="A49" s="172" t="s">
        <v>42</v>
      </c>
      <c r="B49" s="168">
        <v>8438069</v>
      </c>
      <c r="C49" s="162">
        <v>8041008</v>
      </c>
      <c r="D49" s="169">
        <f>4009345+93213+0.45</f>
        <v>4102558.45</v>
      </c>
      <c r="E49" s="170">
        <v>7685700</v>
      </c>
      <c r="F49" s="171">
        <v>0</v>
      </c>
      <c r="G49" s="162">
        <f>SUM(D49:F49)</f>
        <v>11788258.45</v>
      </c>
    </row>
    <row r="50" spans="1:7" ht="15">
      <c r="A50" s="172" t="s">
        <v>43</v>
      </c>
      <c r="B50" s="168">
        <v>0</v>
      </c>
      <c r="C50" s="162"/>
      <c r="D50" s="169">
        <v>0</v>
      </c>
      <c r="E50" s="170">
        <v>0</v>
      </c>
      <c r="F50" s="171">
        <v>0</v>
      </c>
      <c r="G50" s="162">
        <f>SUM(D50:F50)</f>
        <v>0</v>
      </c>
    </row>
    <row r="51" spans="1:7" ht="15">
      <c r="A51" s="174" t="s">
        <v>44</v>
      </c>
      <c r="B51" s="168">
        <v>0</v>
      </c>
      <c r="C51" s="162"/>
      <c r="D51" s="169">
        <v>0</v>
      </c>
      <c r="E51" s="193">
        <v>0</v>
      </c>
      <c r="F51" s="171">
        <v>0</v>
      </c>
      <c r="G51" s="162">
        <f>SUM(D51:F51)</f>
        <v>0</v>
      </c>
    </row>
    <row r="52" spans="1:7" ht="15">
      <c r="A52" s="194" t="s">
        <v>45</v>
      </c>
      <c r="B52" s="176">
        <f aca="true" t="shared" si="6" ref="B52:G52">SUM(B49:B51)</f>
        <v>8438069</v>
      </c>
      <c r="C52" s="195">
        <f t="shared" si="6"/>
        <v>8041008</v>
      </c>
      <c r="D52" s="196">
        <f t="shared" si="6"/>
        <v>4102558.45</v>
      </c>
      <c r="E52" s="193">
        <f t="shared" si="6"/>
        <v>7685700</v>
      </c>
      <c r="F52" s="197">
        <f t="shared" si="6"/>
        <v>0</v>
      </c>
      <c r="G52" s="195">
        <f t="shared" si="6"/>
        <v>11788258.45</v>
      </c>
    </row>
    <row r="53" spans="1:7" ht="15">
      <c r="A53" s="167"/>
      <c r="B53" s="168"/>
      <c r="C53" s="162"/>
      <c r="D53" s="169"/>
      <c r="E53" s="170"/>
      <c r="F53" s="171"/>
      <c r="G53" s="162"/>
    </row>
    <row r="54" spans="1:7" ht="15">
      <c r="A54" s="167" t="s">
        <v>46</v>
      </c>
      <c r="B54" s="168"/>
      <c r="C54" s="162"/>
      <c r="D54" s="169"/>
      <c r="E54" s="170"/>
      <c r="F54" s="171"/>
      <c r="G54" s="162"/>
    </row>
    <row r="55" spans="1:7" ht="15">
      <c r="A55" s="172" t="s">
        <v>47</v>
      </c>
      <c r="B55" s="168"/>
      <c r="C55" s="162"/>
      <c r="D55" s="169"/>
      <c r="E55" s="170"/>
      <c r="F55" s="171"/>
      <c r="G55" s="162"/>
    </row>
    <row r="56" spans="1:7" ht="15">
      <c r="A56" s="174" t="s">
        <v>80</v>
      </c>
      <c r="B56" s="198">
        <v>11397554</v>
      </c>
      <c r="C56" s="199">
        <v>26284452</v>
      </c>
      <c r="D56" s="200">
        <f>612080+300000+25385+100000+0.45</f>
        <v>1037465.45</v>
      </c>
      <c r="E56" s="193">
        <f>12164074+514914</f>
        <v>12678988</v>
      </c>
      <c r="F56" s="201">
        <v>1826368</v>
      </c>
      <c r="G56" s="199">
        <f>SUM(D56:F56)</f>
        <v>15542821.45</v>
      </c>
    </row>
    <row r="57" spans="1:7" ht="15.75" thickBot="1">
      <c r="A57" s="202" t="s">
        <v>48</v>
      </c>
      <c r="B57" s="203">
        <f aca="true" t="shared" si="7" ref="B57:G57">SUM(B55:B56)</f>
        <v>11397554</v>
      </c>
      <c r="C57" s="204">
        <f t="shared" si="7"/>
        <v>26284452</v>
      </c>
      <c r="D57" s="205">
        <f t="shared" si="7"/>
        <v>1037465.45</v>
      </c>
      <c r="E57" s="183">
        <f t="shared" si="7"/>
        <v>12678988</v>
      </c>
      <c r="F57" s="206">
        <f t="shared" si="7"/>
        <v>1826368</v>
      </c>
      <c r="G57" s="207">
        <f t="shared" si="7"/>
        <v>15542821.45</v>
      </c>
    </row>
    <row r="58" spans="1:7" s="23" customFormat="1" ht="17.25" thickBot="1" thickTop="1">
      <c r="A58" s="208" t="s">
        <v>49</v>
      </c>
      <c r="B58" s="209">
        <f aca="true" t="shared" si="8" ref="B58:G58">B45+B52+B57</f>
        <v>186916921</v>
      </c>
      <c r="C58" s="210">
        <f t="shared" si="8"/>
        <v>199469893</v>
      </c>
      <c r="D58" s="211">
        <f t="shared" si="8"/>
        <v>123469642.9</v>
      </c>
      <c r="E58" s="212">
        <f t="shared" si="8"/>
        <v>51228293</v>
      </c>
      <c r="F58" s="213">
        <f t="shared" si="8"/>
        <v>35577374.2</v>
      </c>
      <c r="G58" s="210">
        <f t="shared" si="8"/>
        <v>210275310.09999996</v>
      </c>
    </row>
    <row r="60" spans="1:7" ht="15" customHeight="1">
      <c r="A60" s="236" t="s">
        <v>79</v>
      </c>
      <c r="B60" s="236"/>
      <c r="C60" s="236"/>
      <c r="D60" s="236"/>
      <c r="E60" s="236"/>
      <c r="F60" s="236"/>
      <c r="G60" s="236"/>
    </row>
    <row r="61" spans="1:7" ht="15">
      <c r="A61" s="236"/>
      <c r="B61" s="236"/>
      <c r="C61" s="236"/>
      <c r="D61" s="236"/>
      <c r="E61" s="236"/>
      <c r="F61" s="236"/>
      <c r="G61" s="236"/>
    </row>
    <row r="62" spans="1:7" ht="15">
      <c r="A62" s="24"/>
      <c r="B62" s="24"/>
      <c r="C62" s="24"/>
      <c r="D62" s="24"/>
      <c r="E62" s="24"/>
      <c r="F62" s="24"/>
      <c r="G62" s="24"/>
    </row>
    <row r="63" spans="1:7" ht="15">
      <c r="A63" s="25"/>
      <c r="B63" s="26"/>
      <c r="C63" s="25"/>
      <c r="E63" s="16"/>
      <c r="F63" s="16"/>
      <c r="G63" s="16"/>
    </row>
    <row r="64" spans="1:7" ht="15">
      <c r="A64" s="25"/>
      <c r="B64" s="26"/>
      <c r="C64" s="25"/>
      <c r="E64" s="16"/>
      <c r="F64" s="16"/>
      <c r="G64" s="16"/>
    </row>
    <row r="65" spans="1:7" ht="15">
      <c r="A65" s="25"/>
      <c r="B65" s="26"/>
      <c r="C65" s="25"/>
      <c r="E65" s="16"/>
      <c r="F65" s="16"/>
      <c r="G65" s="16"/>
    </row>
    <row r="66" spans="1:7" ht="15">
      <c r="A66" s="25"/>
      <c r="B66" s="26"/>
      <c r="C66" s="25"/>
      <c r="E66" s="16"/>
      <c r="F66" s="16"/>
      <c r="G66" s="16"/>
    </row>
  </sheetData>
  <sheetProtection/>
  <mergeCells count="7">
    <mergeCell ref="A60:G61"/>
    <mergeCell ref="A1:G1"/>
    <mergeCell ref="A2:G2"/>
    <mergeCell ref="A3:G3"/>
    <mergeCell ref="B5:C5"/>
    <mergeCell ref="D5:G5"/>
    <mergeCell ref="A5:A6"/>
  </mergeCells>
  <printOptions/>
  <pageMargins left="0.7" right="0.7" top="0.75" bottom="0.75" header="0.3" footer="0.3"/>
  <pageSetup horizontalDpi="600" verticalDpi="600" orientation="portrait" scale="60" r:id="rId1"/>
</worksheet>
</file>

<file path=xl/worksheets/sheet4.xml><?xml version="1.0" encoding="utf-8"?>
<worksheet xmlns="http://schemas.openxmlformats.org/spreadsheetml/2006/main" xmlns:r="http://schemas.openxmlformats.org/officeDocument/2006/relationships">
  <dimension ref="A1:G66"/>
  <sheetViews>
    <sheetView showGridLines="0" view="pageBreakPreview" zoomScaleSheetLayoutView="100" zoomScalePageLayoutView="0" workbookViewId="0" topLeftCell="A1">
      <selection activeCell="G4" sqref="G4"/>
    </sheetView>
  </sheetViews>
  <sheetFormatPr defaultColWidth="9.140625" defaultRowHeight="12.75"/>
  <cols>
    <col min="1" max="1" width="44.140625" style="1" customWidth="1"/>
    <col min="2" max="2" width="17.00390625" style="13" customWidth="1"/>
    <col min="3" max="3" width="17.421875" style="1" customWidth="1"/>
    <col min="4" max="4" width="16.00390625" style="3" bestFit="1" customWidth="1"/>
    <col min="5" max="6" width="14.7109375" style="3" bestFit="1" customWidth="1"/>
    <col min="7" max="7" width="18.00390625" style="3" customWidth="1"/>
    <col min="8" max="16384" width="9.140625" style="1" customWidth="1"/>
  </cols>
  <sheetData>
    <row r="1" spans="1:7" ht="15.75">
      <c r="A1" s="234" t="s">
        <v>78</v>
      </c>
      <c r="B1" s="234"/>
      <c r="C1" s="234"/>
      <c r="D1" s="234"/>
      <c r="E1" s="234"/>
      <c r="F1" s="234"/>
      <c r="G1" s="234"/>
    </row>
    <row r="2" spans="1:7" ht="15.75">
      <c r="A2" s="234" t="s">
        <v>0</v>
      </c>
      <c r="B2" s="234"/>
      <c r="C2" s="234"/>
      <c r="D2" s="234"/>
      <c r="E2" s="234"/>
      <c r="F2" s="234"/>
      <c r="G2" s="234"/>
    </row>
    <row r="3" spans="1:7" ht="15">
      <c r="A3" s="235" t="s">
        <v>59</v>
      </c>
      <c r="B3" s="235"/>
      <c r="C3" s="235"/>
      <c r="D3" s="235"/>
      <c r="E3" s="235"/>
      <c r="F3" s="235"/>
      <c r="G3" s="235"/>
    </row>
    <row r="4" spans="1:7" ht="15.75" thickBot="1">
      <c r="A4" s="30"/>
      <c r="B4" s="9"/>
      <c r="C4" s="30"/>
      <c r="D4" s="30"/>
      <c r="E4" s="30"/>
      <c r="F4" s="30"/>
      <c r="G4" s="30"/>
    </row>
    <row r="5" spans="1:7" ht="15.75" customHeight="1" thickBot="1">
      <c r="A5" s="246" t="s">
        <v>1</v>
      </c>
      <c r="B5" s="232" t="s">
        <v>52</v>
      </c>
      <c r="C5" s="233"/>
      <c r="D5" s="227" t="s">
        <v>55</v>
      </c>
      <c r="E5" s="228"/>
      <c r="F5" s="228"/>
      <c r="G5" s="229"/>
    </row>
    <row r="6" spans="1:7" s="29" customFormat="1" ht="39" thickBot="1">
      <c r="A6" s="247"/>
      <c r="B6" s="224" t="s">
        <v>54</v>
      </c>
      <c r="C6" s="94" t="s">
        <v>56</v>
      </c>
      <c r="D6" s="95" t="s">
        <v>51</v>
      </c>
      <c r="E6" s="96" t="s">
        <v>2</v>
      </c>
      <c r="F6" s="96" t="s">
        <v>3</v>
      </c>
      <c r="G6" s="94" t="s">
        <v>53</v>
      </c>
    </row>
    <row r="7" spans="1:7" ht="15">
      <c r="A7" s="102" t="s">
        <v>4</v>
      </c>
      <c r="B7" s="103"/>
      <c r="C7" s="104"/>
      <c r="D7" s="105"/>
      <c r="E7" s="106"/>
      <c r="F7" s="106"/>
      <c r="G7" s="107"/>
    </row>
    <row r="8" spans="1:7" ht="22.5" customHeight="1">
      <c r="A8" s="108" t="s">
        <v>5</v>
      </c>
      <c r="B8" s="109"/>
      <c r="C8" s="104"/>
      <c r="D8" s="105"/>
      <c r="E8" s="106"/>
      <c r="F8" s="106"/>
      <c r="G8" s="104"/>
    </row>
    <row r="9" spans="1:7" ht="15">
      <c r="A9" s="110" t="s">
        <v>6</v>
      </c>
      <c r="B9" s="109">
        <v>11919995</v>
      </c>
      <c r="C9" s="104">
        <v>11919995</v>
      </c>
      <c r="D9" s="105">
        <v>13741293</v>
      </c>
      <c r="E9" s="106"/>
      <c r="F9" s="106"/>
      <c r="G9" s="104">
        <v>13741293</v>
      </c>
    </row>
    <row r="10" spans="1:7" ht="15">
      <c r="A10" s="110" t="s">
        <v>7</v>
      </c>
      <c r="B10" s="109">
        <v>81601857</v>
      </c>
      <c r="C10" s="104">
        <v>82707754</v>
      </c>
      <c r="D10" s="105">
        <v>83584373</v>
      </c>
      <c r="E10" s="106"/>
      <c r="F10" s="106"/>
      <c r="G10" s="104">
        <v>83584373</v>
      </c>
    </row>
    <row r="11" spans="1:7" ht="15">
      <c r="A11" s="110" t="s">
        <v>8</v>
      </c>
      <c r="B11" s="109">
        <v>48640800</v>
      </c>
      <c r="C11" s="104">
        <v>42351039</v>
      </c>
      <c r="D11" s="105">
        <v>47896280</v>
      </c>
      <c r="E11" s="106"/>
      <c r="F11" s="106"/>
      <c r="G11" s="104">
        <v>47896280</v>
      </c>
    </row>
    <row r="12" spans="1:7" ht="15">
      <c r="A12" s="110" t="s">
        <v>9</v>
      </c>
      <c r="B12" s="109">
        <v>18693839</v>
      </c>
      <c r="C12" s="104">
        <v>19851500</v>
      </c>
      <c r="D12" s="105"/>
      <c r="E12" s="106">
        <v>20050015</v>
      </c>
      <c r="F12" s="106"/>
      <c r="G12" s="104">
        <v>20050015</v>
      </c>
    </row>
    <row r="13" spans="1:7" ht="15">
      <c r="A13" s="111" t="s">
        <v>10</v>
      </c>
      <c r="B13" s="109">
        <v>16629401</v>
      </c>
      <c r="C13" s="104">
        <v>17066320</v>
      </c>
      <c r="D13" s="105">
        <v>12873956</v>
      </c>
      <c r="E13" s="106">
        <v>6252527</v>
      </c>
      <c r="F13" s="106"/>
      <c r="G13" s="104">
        <v>19126483</v>
      </c>
    </row>
    <row r="14" spans="1:7" s="2" customFormat="1" ht="15.75">
      <c r="A14" s="112" t="s">
        <v>11</v>
      </c>
      <c r="B14" s="113">
        <v>177485892</v>
      </c>
      <c r="C14" s="114">
        <v>173896608</v>
      </c>
      <c r="D14" s="115">
        <v>158095902</v>
      </c>
      <c r="E14" s="116">
        <v>26302542</v>
      </c>
      <c r="F14" s="116">
        <v>0</v>
      </c>
      <c r="G14" s="114">
        <v>184398444</v>
      </c>
    </row>
    <row r="15" spans="1:7" ht="15">
      <c r="A15" s="108" t="s">
        <v>12</v>
      </c>
      <c r="B15" s="109">
        <v>5435</v>
      </c>
      <c r="C15" s="104">
        <v>3694</v>
      </c>
      <c r="D15" s="105"/>
      <c r="E15" s="106">
        <v>5085</v>
      </c>
      <c r="F15" s="106"/>
      <c r="G15" s="104">
        <v>5085</v>
      </c>
    </row>
    <row r="16" spans="1:7" ht="15">
      <c r="A16" s="108" t="s">
        <v>13</v>
      </c>
      <c r="B16" s="109"/>
      <c r="C16" s="104"/>
      <c r="D16" s="105"/>
      <c r="E16" s="106"/>
      <c r="F16" s="106"/>
      <c r="G16" s="104"/>
    </row>
    <row r="17" spans="1:7" ht="15">
      <c r="A17" s="110" t="s">
        <v>14</v>
      </c>
      <c r="B17" s="109">
        <v>27264593</v>
      </c>
      <c r="C17" s="104">
        <v>27491267</v>
      </c>
      <c r="D17" s="105"/>
      <c r="E17" s="106"/>
      <c r="F17" s="106">
        <v>30033096</v>
      </c>
      <c r="G17" s="104">
        <v>30033096</v>
      </c>
    </row>
    <row r="18" spans="1:7" ht="15">
      <c r="A18" s="110" t="s">
        <v>15</v>
      </c>
      <c r="B18" s="109">
        <v>5271220</v>
      </c>
      <c r="C18" s="104">
        <v>6508069</v>
      </c>
      <c r="D18" s="105"/>
      <c r="E18" s="106"/>
      <c r="F18" s="106">
        <v>9146672</v>
      </c>
      <c r="G18" s="104">
        <v>9146672</v>
      </c>
    </row>
    <row r="19" spans="1:7" ht="15">
      <c r="A19" s="110" t="s">
        <v>50</v>
      </c>
      <c r="B19" s="109">
        <v>0</v>
      </c>
      <c r="C19" s="104"/>
      <c r="D19" s="105"/>
      <c r="E19" s="106"/>
      <c r="F19" s="106"/>
      <c r="G19" s="104">
        <v>0</v>
      </c>
    </row>
    <row r="20" spans="1:7" ht="15">
      <c r="A20" s="111" t="s">
        <v>16</v>
      </c>
      <c r="B20" s="109">
        <v>10775384</v>
      </c>
      <c r="C20" s="104">
        <v>10775384</v>
      </c>
      <c r="D20" s="105">
        <v>12210108</v>
      </c>
      <c r="E20" s="106"/>
      <c r="F20" s="106"/>
      <c r="G20" s="104">
        <v>12210108</v>
      </c>
    </row>
    <row r="21" spans="1:7" s="2" customFormat="1" ht="15.75">
      <c r="A21" s="112" t="s">
        <v>17</v>
      </c>
      <c r="B21" s="113">
        <v>43316632</v>
      </c>
      <c r="C21" s="114">
        <v>44778414</v>
      </c>
      <c r="D21" s="115">
        <v>12210108</v>
      </c>
      <c r="E21" s="116">
        <v>5085</v>
      </c>
      <c r="F21" s="116">
        <v>39179768</v>
      </c>
      <c r="G21" s="114">
        <v>51394961</v>
      </c>
    </row>
    <row r="22" spans="1:7" ht="15">
      <c r="A22" s="108" t="s">
        <v>18</v>
      </c>
      <c r="B22" s="109">
        <v>8030973</v>
      </c>
      <c r="C22" s="104">
        <v>7121617</v>
      </c>
      <c r="D22" s="105"/>
      <c r="E22" s="106"/>
      <c r="F22" s="106">
        <v>7713944</v>
      </c>
      <c r="G22" s="104">
        <v>7713944</v>
      </c>
    </row>
    <row r="23" spans="1:7" ht="15">
      <c r="A23" s="108" t="s">
        <v>19</v>
      </c>
      <c r="B23" s="109">
        <v>3666747</v>
      </c>
      <c r="C23" s="104">
        <v>4749630</v>
      </c>
      <c r="D23" s="105"/>
      <c r="E23" s="106">
        <v>3787112</v>
      </c>
      <c r="F23" s="106"/>
      <c r="G23" s="118">
        <v>3787112</v>
      </c>
    </row>
    <row r="24" spans="1:7" ht="15">
      <c r="A24" s="108" t="s">
        <v>20</v>
      </c>
      <c r="B24" s="109">
        <v>529596</v>
      </c>
      <c r="C24" s="104">
        <v>528181</v>
      </c>
      <c r="D24" s="105"/>
      <c r="E24" s="106">
        <v>533491</v>
      </c>
      <c r="F24" s="106"/>
      <c r="G24" s="104">
        <v>533491</v>
      </c>
    </row>
    <row r="25" spans="1:7" ht="15">
      <c r="A25" s="108" t="s">
        <v>21</v>
      </c>
      <c r="B25" s="109">
        <v>0</v>
      </c>
      <c r="C25" s="104"/>
      <c r="D25" s="105"/>
      <c r="E25" s="106"/>
      <c r="F25" s="106"/>
      <c r="G25" s="104">
        <v>0</v>
      </c>
    </row>
    <row r="26" spans="1:7" ht="15">
      <c r="A26" s="108" t="s">
        <v>22</v>
      </c>
      <c r="B26" s="109"/>
      <c r="C26" s="104"/>
      <c r="D26" s="105"/>
      <c r="E26" s="106"/>
      <c r="F26" s="106"/>
      <c r="G26" s="104"/>
    </row>
    <row r="27" spans="1:7" ht="15">
      <c r="A27" s="110" t="s">
        <v>23</v>
      </c>
      <c r="B27" s="109">
        <v>2600000</v>
      </c>
      <c r="C27" s="104">
        <v>2963448</v>
      </c>
      <c r="D27" s="105">
        <v>3000000</v>
      </c>
      <c r="E27" s="106"/>
      <c r="F27" s="106"/>
      <c r="G27" s="104">
        <v>3000000</v>
      </c>
    </row>
    <row r="28" spans="1:7" ht="15">
      <c r="A28" s="110" t="s">
        <v>24</v>
      </c>
      <c r="B28" s="109">
        <v>4763537</v>
      </c>
      <c r="C28" s="104">
        <v>4763537</v>
      </c>
      <c r="D28" s="105">
        <v>4978873</v>
      </c>
      <c r="E28" s="106"/>
      <c r="F28" s="106"/>
      <c r="G28" s="104">
        <v>4978873</v>
      </c>
    </row>
    <row r="29" spans="1:7" ht="15.75" thickBot="1">
      <c r="A29" s="119" t="s">
        <v>25</v>
      </c>
      <c r="B29" s="109">
        <v>5979401</v>
      </c>
      <c r="C29" s="104">
        <v>6329321</v>
      </c>
      <c r="D29" s="105">
        <v>2042933</v>
      </c>
      <c r="E29" s="120">
        <v>4481620</v>
      </c>
      <c r="F29" s="106"/>
      <c r="G29" s="121">
        <v>6524553</v>
      </c>
    </row>
    <row r="30" spans="1:7" s="2" customFormat="1" ht="16.5" thickTop="1">
      <c r="A30" s="122" t="s">
        <v>26</v>
      </c>
      <c r="B30" s="123">
        <v>246372778</v>
      </c>
      <c r="C30" s="124">
        <v>245130756</v>
      </c>
      <c r="D30" s="125">
        <v>180327816</v>
      </c>
      <c r="E30" s="126">
        <v>35109850</v>
      </c>
      <c r="F30" s="127">
        <v>46893712</v>
      </c>
      <c r="G30" s="124">
        <v>262331378</v>
      </c>
    </row>
    <row r="31" spans="1:7" ht="8.25" customHeight="1">
      <c r="A31" s="108"/>
      <c r="B31" s="109"/>
      <c r="C31" s="104"/>
      <c r="D31" s="105"/>
      <c r="E31" s="106"/>
      <c r="F31" s="106"/>
      <c r="G31" s="104"/>
    </row>
    <row r="32" spans="1:7" ht="15">
      <c r="A32" s="102" t="s">
        <v>27</v>
      </c>
      <c r="B32" s="103"/>
      <c r="C32" s="104"/>
      <c r="D32" s="105"/>
      <c r="E32" s="106"/>
      <c r="F32" s="106"/>
      <c r="G32" s="104"/>
    </row>
    <row r="33" spans="1:7" ht="15">
      <c r="A33" s="108" t="s">
        <v>28</v>
      </c>
      <c r="B33" s="109"/>
      <c r="C33" s="104"/>
      <c r="D33" s="105"/>
      <c r="E33" s="106"/>
      <c r="F33" s="106"/>
      <c r="G33" s="104"/>
    </row>
    <row r="34" spans="1:7" ht="15">
      <c r="A34" s="110" t="s">
        <v>29</v>
      </c>
      <c r="B34" s="109">
        <v>115991314</v>
      </c>
      <c r="C34" s="104">
        <v>113164556</v>
      </c>
      <c r="D34" s="105">
        <v>86041217</v>
      </c>
      <c r="E34" s="106">
        <v>24536392</v>
      </c>
      <c r="F34" s="106">
        <v>8893444</v>
      </c>
      <c r="G34" s="104">
        <v>119471053</v>
      </c>
    </row>
    <row r="35" spans="1:7" ht="15">
      <c r="A35" s="110" t="s">
        <v>30</v>
      </c>
      <c r="B35" s="109">
        <v>6770283</v>
      </c>
      <c r="C35" s="104">
        <v>5844097</v>
      </c>
      <c r="D35" s="105">
        <v>10861</v>
      </c>
      <c r="E35" s="106">
        <v>0</v>
      </c>
      <c r="F35" s="106">
        <v>7464702</v>
      </c>
      <c r="G35" s="104">
        <v>7475563</v>
      </c>
    </row>
    <row r="36" spans="1:7" ht="15">
      <c r="A36" s="110" t="s">
        <v>31</v>
      </c>
      <c r="B36" s="109">
        <v>3340241</v>
      </c>
      <c r="C36" s="104">
        <v>2886287</v>
      </c>
      <c r="D36" s="105">
        <v>105206</v>
      </c>
      <c r="E36" s="106">
        <v>2031495</v>
      </c>
      <c r="F36" s="106">
        <v>1643801</v>
      </c>
      <c r="G36" s="104">
        <v>3780502</v>
      </c>
    </row>
    <row r="37" spans="1:7" ht="15">
      <c r="A37" s="110" t="s">
        <v>32</v>
      </c>
      <c r="B37" s="109">
        <v>25486486</v>
      </c>
      <c r="C37" s="104">
        <v>25714297</v>
      </c>
      <c r="D37" s="105">
        <v>26872535</v>
      </c>
      <c r="E37" s="106">
        <v>255534</v>
      </c>
      <c r="F37" s="106">
        <v>70422</v>
      </c>
      <c r="G37" s="104">
        <v>27198491</v>
      </c>
    </row>
    <row r="38" spans="1:7" ht="15">
      <c r="A38" s="110" t="s">
        <v>33</v>
      </c>
      <c r="B38" s="109">
        <v>15801717</v>
      </c>
      <c r="C38" s="104">
        <v>15304291</v>
      </c>
      <c r="D38" s="105">
        <v>9247878</v>
      </c>
      <c r="E38" s="106">
        <v>7011161</v>
      </c>
      <c r="F38" s="106">
        <v>16729</v>
      </c>
      <c r="G38" s="104">
        <v>16275768</v>
      </c>
    </row>
    <row r="39" spans="1:7" ht="15">
      <c r="A39" s="110" t="s">
        <v>34</v>
      </c>
      <c r="B39" s="109">
        <v>16507670</v>
      </c>
      <c r="C39" s="104">
        <v>17045012</v>
      </c>
      <c r="D39" s="105">
        <v>14141846</v>
      </c>
      <c r="E39" s="106">
        <v>89782</v>
      </c>
      <c r="F39" s="106">
        <v>3324734</v>
      </c>
      <c r="G39" s="104">
        <v>17556362</v>
      </c>
    </row>
    <row r="40" spans="1:7" ht="15">
      <c r="A40" s="110" t="s">
        <v>35</v>
      </c>
      <c r="B40" s="109">
        <v>10218090</v>
      </c>
      <c r="C40" s="104">
        <v>11357001</v>
      </c>
      <c r="D40" s="105">
        <v>10524633</v>
      </c>
      <c r="E40" s="106">
        <v>0</v>
      </c>
      <c r="F40" s="106">
        <v>0</v>
      </c>
      <c r="G40" s="104">
        <v>10524633</v>
      </c>
    </row>
    <row r="41" spans="1:7" ht="15">
      <c r="A41" s="110" t="s">
        <v>36</v>
      </c>
      <c r="B41" s="109">
        <v>40012646</v>
      </c>
      <c r="C41" s="104">
        <v>37628186</v>
      </c>
      <c r="D41" s="105">
        <v>14592832</v>
      </c>
      <c r="E41" s="106">
        <v>926867</v>
      </c>
      <c r="F41" s="106">
        <v>27070870</v>
      </c>
      <c r="G41" s="104">
        <v>42590569</v>
      </c>
    </row>
    <row r="42" spans="1:7" ht="15">
      <c r="A42" s="108" t="s">
        <v>37</v>
      </c>
      <c r="B42" s="109">
        <v>210594</v>
      </c>
      <c r="C42" s="104">
        <v>190202</v>
      </c>
      <c r="D42" s="105">
        <v>0</v>
      </c>
      <c r="E42" s="106">
        <v>258619</v>
      </c>
      <c r="F42" s="106">
        <v>0</v>
      </c>
      <c r="G42" s="104">
        <v>258619</v>
      </c>
    </row>
    <row r="43" spans="1:7" ht="15">
      <c r="A43" s="108" t="s">
        <v>21</v>
      </c>
      <c r="B43" s="109">
        <v>0</v>
      </c>
      <c r="C43" s="104"/>
      <c r="D43" s="105">
        <v>0</v>
      </c>
      <c r="E43" s="106">
        <v>0</v>
      </c>
      <c r="F43" s="106">
        <v>0</v>
      </c>
      <c r="G43" s="104">
        <v>0</v>
      </c>
    </row>
    <row r="44" spans="1:7" ht="15.75" thickBot="1">
      <c r="A44" s="130" t="s">
        <v>38</v>
      </c>
      <c r="B44" s="109">
        <v>0</v>
      </c>
      <c r="C44" s="104"/>
      <c r="D44" s="105">
        <v>0</v>
      </c>
      <c r="E44" s="120">
        <v>0</v>
      </c>
      <c r="F44" s="106">
        <v>0</v>
      </c>
      <c r="G44" s="104">
        <v>0</v>
      </c>
    </row>
    <row r="45" spans="1:7" s="2" customFormat="1" ht="16.5" thickTop="1">
      <c r="A45" s="122" t="s">
        <v>39</v>
      </c>
      <c r="B45" s="123">
        <v>234339041</v>
      </c>
      <c r="C45" s="124">
        <v>229133929</v>
      </c>
      <c r="D45" s="125">
        <v>161537008</v>
      </c>
      <c r="E45" s="126">
        <v>35109850</v>
      </c>
      <c r="F45" s="127">
        <v>48484702</v>
      </c>
      <c r="G45" s="124">
        <v>245131560</v>
      </c>
    </row>
    <row r="46" spans="1:7" ht="6.75" customHeight="1">
      <c r="A46" s="108"/>
      <c r="B46" s="109"/>
      <c r="C46" s="104"/>
      <c r="D46" s="105"/>
      <c r="E46" s="106"/>
      <c r="F46" s="106"/>
      <c r="G46" s="104"/>
    </row>
    <row r="47" spans="1:7" ht="15">
      <c r="A47" s="102" t="s">
        <v>40</v>
      </c>
      <c r="B47" s="103"/>
      <c r="C47" s="104"/>
      <c r="D47" s="105"/>
      <c r="E47" s="106"/>
      <c r="F47" s="106"/>
      <c r="G47" s="104"/>
    </row>
    <row r="48" spans="1:7" ht="15">
      <c r="A48" s="108" t="s">
        <v>41</v>
      </c>
      <c r="B48" s="109"/>
      <c r="C48" s="104"/>
      <c r="D48" s="105"/>
      <c r="E48" s="106"/>
      <c r="F48" s="106"/>
      <c r="G48" s="104"/>
    </row>
    <row r="49" spans="1:7" ht="15">
      <c r="A49" s="110" t="s">
        <v>42</v>
      </c>
      <c r="B49" s="109">
        <v>5480715</v>
      </c>
      <c r="C49" s="104">
        <v>5480715</v>
      </c>
      <c r="D49" s="105">
        <v>6937786</v>
      </c>
      <c r="E49" s="106"/>
      <c r="F49" s="106"/>
      <c r="G49" s="104">
        <v>6937786</v>
      </c>
    </row>
    <row r="50" spans="1:7" ht="15">
      <c r="A50" s="110" t="s">
        <v>43</v>
      </c>
      <c r="B50" s="109">
        <v>0</v>
      </c>
      <c r="C50" s="104"/>
      <c r="D50" s="105"/>
      <c r="E50" s="106"/>
      <c r="F50" s="106"/>
      <c r="G50" s="104">
        <v>0</v>
      </c>
    </row>
    <row r="51" spans="1:7" ht="15">
      <c r="A51" s="111" t="s">
        <v>44</v>
      </c>
      <c r="B51" s="109">
        <v>0</v>
      </c>
      <c r="C51" s="104"/>
      <c r="D51" s="105"/>
      <c r="E51" s="131"/>
      <c r="F51" s="106"/>
      <c r="G51" s="104">
        <v>0</v>
      </c>
    </row>
    <row r="52" spans="1:7" ht="15">
      <c r="A52" s="132" t="s">
        <v>45</v>
      </c>
      <c r="B52" s="133">
        <v>5480715</v>
      </c>
      <c r="C52" s="134">
        <v>5480715</v>
      </c>
      <c r="D52" s="135">
        <v>6937786</v>
      </c>
      <c r="E52" s="131">
        <v>0</v>
      </c>
      <c r="F52" s="136">
        <v>0</v>
      </c>
      <c r="G52" s="134">
        <v>6937786</v>
      </c>
    </row>
    <row r="53" spans="1:7" ht="15">
      <c r="A53" s="108"/>
      <c r="B53" s="109"/>
      <c r="C53" s="104"/>
      <c r="D53" s="105"/>
      <c r="E53" s="106"/>
      <c r="F53" s="106"/>
      <c r="G53" s="104"/>
    </row>
    <row r="54" spans="1:7" ht="15">
      <c r="A54" s="108" t="s">
        <v>46</v>
      </c>
      <c r="B54" s="109"/>
      <c r="C54" s="104"/>
      <c r="D54" s="105"/>
      <c r="E54" s="106"/>
      <c r="F54" s="106"/>
      <c r="G54" s="104"/>
    </row>
    <row r="55" spans="1:7" ht="15">
      <c r="A55" s="110" t="s">
        <v>47</v>
      </c>
      <c r="B55" s="109">
        <v>0</v>
      </c>
      <c r="C55" s="104"/>
      <c r="D55" s="105"/>
      <c r="E55" s="106"/>
      <c r="F55" s="106"/>
      <c r="G55" s="104">
        <v>0</v>
      </c>
    </row>
    <row r="56" spans="1:7" ht="15">
      <c r="A56" s="111" t="s">
        <v>60</v>
      </c>
      <c r="B56" s="137">
        <v>6553022</v>
      </c>
      <c r="C56" s="138">
        <v>10516112</v>
      </c>
      <c r="D56" s="139">
        <v>11853022</v>
      </c>
      <c r="E56" s="131"/>
      <c r="F56" s="131">
        <v>-1590990</v>
      </c>
      <c r="G56" s="138">
        <v>10262032</v>
      </c>
    </row>
    <row r="57" spans="1:7" ht="15.75" thickBot="1">
      <c r="A57" s="140" t="s">
        <v>48</v>
      </c>
      <c r="B57" s="141">
        <v>6553022</v>
      </c>
      <c r="C57" s="142">
        <v>10516112</v>
      </c>
      <c r="D57" s="143">
        <v>11853022</v>
      </c>
      <c r="E57" s="120">
        <v>0</v>
      </c>
      <c r="F57" s="120">
        <v>-1590990</v>
      </c>
      <c r="G57" s="144">
        <v>10262032</v>
      </c>
    </row>
    <row r="58" spans="1:7" s="2" customFormat="1" ht="17.25" thickBot="1" thickTop="1">
      <c r="A58" s="214" t="s">
        <v>49</v>
      </c>
      <c r="B58" s="215">
        <v>246372778</v>
      </c>
      <c r="C58" s="216">
        <v>245130756</v>
      </c>
      <c r="D58" s="217">
        <v>180327816</v>
      </c>
      <c r="E58" s="218">
        <v>35109850</v>
      </c>
      <c r="F58" s="218">
        <v>46893712</v>
      </c>
      <c r="G58" s="216">
        <v>262331378</v>
      </c>
    </row>
    <row r="59" ht="10.5" customHeight="1"/>
    <row r="60" spans="1:3" ht="15">
      <c r="A60" s="219" t="s">
        <v>75</v>
      </c>
      <c r="B60" s="10"/>
      <c r="C60" s="4"/>
    </row>
    <row r="61" spans="1:3" ht="15">
      <c r="A61" s="5"/>
      <c r="B61" s="11"/>
      <c r="C61" s="5"/>
    </row>
    <row r="62" spans="1:3" ht="15">
      <c r="A62" s="6"/>
      <c r="B62" s="12"/>
      <c r="C62" s="6"/>
    </row>
    <row r="63" spans="1:7" ht="15">
      <c r="A63" s="6"/>
      <c r="B63" s="12"/>
      <c r="C63" s="6"/>
      <c r="D63" s="1"/>
      <c r="E63" s="1"/>
      <c r="F63" s="1"/>
      <c r="G63" s="1"/>
    </row>
    <row r="64" spans="1:7" ht="15">
      <c r="A64" s="6"/>
      <c r="B64" s="12"/>
      <c r="C64" s="6"/>
      <c r="D64" s="1"/>
      <c r="E64" s="1"/>
      <c r="F64" s="1"/>
      <c r="G64" s="1"/>
    </row>
    <row r="65" spans="1:7" ht="15">
      <c r="A65" s="6"/>
      <c r="B65" s="12"/>
      <c r="C65" s="6"/>
      <c r="D65" s="1"/>
      <c r="E65" s="1"/>
      <c r="F65" s="1"/>
      <c r="G65" s="1"/>
    </row>
    <row r="66" spans="1:7" ht="15">
      <c r="A66" s="6"/>
      <c r="B66" s="12"/>
      <c r="C66" s="6"/>
      <c r="D66" s="1"/>
      <c r="E66" s="1"/>
      <c r="F66" s="1"/>
      <c r="G66" s="1"/>
    </row>
  </sheetData>
  <sheetProtection/>
  <mergeCells count="6">
    <mergeCell ref="A1:G1"/>
    <mergeCell ref="A2:G2"/>
    <mergeCell ref="A3:G3"/>
    <mergeCell ref="A5:A6"/>
    <mergeCell ref="B5:C5"/>
    <mergeCell ref="D5:G5"/>
  </mergeCells>
  <printOptions/>
  <pageMargins left="0.7" right="0.7" top="0.75" bottom="0.75" header="0.3" footer="0.3"/>
  <pageSetup horizontalDpi="600" verticalDpi="600" orientation="portrait" scale="64" r:id="rId3"/>
  <legacyDrawing r:id="rId2"/>
</worksheet>
</file>

<file path=xl/worksheets/sheet5.xml><?xml version="1.0" encoding="utf-8"?>
<worksheet xmlns="http://schemas.openxmlformats.org/spreadsheetml/2006/main" xmlns:r="http://schemas.openxmlformats.org/officeDocument/2006/relationships">
  <dimension ref="A1:G66"/>
  <sheetViews>
    <sheetView showGridLines="0" view="pageBreakPreview" zoomScaleSheetLayoutView="100" zoomScalePageLayoutView="0" workbookViewId="0" topLeftCell="A1">
      <selection activeCell="G4" sqref="G4"/>
    </sheetView>
  </sheetViews>
  <sheetFormatPr defaultColWidth="9.140625" defaultRowHeight="12.75"/>
  <cols>
    <col min="1" max="1" width="44.28125" style="1" customWidth="1"/>
    <col min="2" max="2" width="18.140625" style="8" bestFit="1" customWidth="1"/>
    <col min="3" max="3" width="18.00390625" style="1" bestFit="1" customWidth="1"/>
    <col min="4" max="6" width="16.00390625" style="3" bestFit="1" customWidth="1"/>
    <col min="7" max="7" width="18.00390625" style="3" customWidth="1"/>
    <col min="8" max="16384" width="9.140625" style="1" customWidth="1"/>
  </cols>
  <sheetData>
    <row r="1" spans="1:7" ht="15.75">
      <c r="A1" s="234" t="s">
        <v>78</v>
      </c>
      <c r="B1" s="234"/>
      <c r="C1" s="234"/>
      <c r="D1" s="234"/>
      <c r="E1" s="234"/>
      <c r="F1" s="234"/>
      <c r="G1" s="234"/>
    </row>
    <row r="2" spans="1:7" ht="15.75">
      <c r="A2" s="234" t="s">
        <v>0</v>
      </c>
      <c r="B2" s="234"/>
      <c r="C2" s="234"/>
      <c r="D2" s="234"/>
      <c r="E2" s="234"/>
      <c r="F2" s="234"/>
      <c r="G2" s="234"/>
    </row>
    <row r="3" spans="1:7" ht="15">
      <c r="A3" s="235" t="s">
        <v>74</v>
      </c>
      <c r="B3" s="235"/>
      <c r="C3" s="235"/>
      <c r="D3" s="235"/>
      <c r="E3" s="235"/>
      <c r="F3" s="235"/>
      <c r="G3" s="235"/>
    </row>
    <row r="4" spans="1:7" ht="15.75" thickBot="1">
      <c r="A4" s="30"/>
      <c r="B4" s="9"/>
      <c r="C4" s="30"/>
      <c r="D4" s="30"/>
      <c r="E4" s="30"/>
      <c r="F4" s="30"/>
      <c r="G4" s="30"/>
    </row>
    <row r="5" spans="1:7" ht="15.75" customHeight="1" thickBot="1">
      <c r="A5" s="230" t="s">
        <v>1</v>
      </c>
      <c r="B5" s="232" t="s">
        <v>52</v>
      </c>
      <c r="C5" s="233"/>
      <c r="D5" s="227" t="s">
        <v>55</v>
      </c>
      <c r="E5" s="228"/>
      <c r="F5" s="228"/>
      <c r="G5" s="229"/>
    </row>
    <row r="6" spans="1:7" s="29" customFormat="1" ht="39" thickBot="1">
      <c r="A6" s="231"/>
      <c r="B6" s="94" t="s">
        <v>54</v>
      </c>
      <c r="C6" s="94" t="s">
        <v>56</v>
      </c>
      <c r="D6" s="95" t="s">
        <v>51</v>
      </c>
      <c r="E6" s="96" t="s">
        <v>2</v>
      </c>
      <c r="F6" s="96" t="s">
        <v>3</v>
      </c>
      <c r="G6" s="94" t="s">
        <v>53</v>
      </c>
    </row>
    <row r="7" spans="1:7" ht="15">
      <c r="A7" s="102" t="s">
        <v>4</v>
      </c>
      <c r="B7" s="103"/>
      <c r="C7" s="104"/>
      <c r="D7" s="105"/>
      <c r="E7" s="106"/>
      <c r="F7" s="106"/>
      <c r="G7" s="107"/>
    </row>
    <row r="8" spans="1:7" ht="22.5" customHeight="1">
      <c r="A8" s="108" t="s">
        <v>5</v>
      </c>
      <c r="B8" s="109"/>
      <c r="C8" s="104"/>
      <c r="D8" s="105"/>
      <c r="E8" s="106"/>
      <c r="F8" s="106"/>
      <c r="G8" s="104"/>
    </row>
    <row r="9" spans="1:7" ht="15">
      <c r="A9" s="110" t="s">
        <v>6</v>
      </c>
      <c r="B9" s="109">
        <v>975568</v>
      </c>
      <c r="C9" s="104">
        <v>975568</v>
      </c>
      <c r="D9" s="105">
        <v>1143054</v>
      </c>
      <c r="E9" s="106">
        <v>0</v>
      </c>
      <c r="F9" s="106">
        <v>0</v>
      </c>
      <c r="G9" s="104">
        <v>1143054</v>
      </c>
    </row>
    <row r="10" spans="1:7" ht="15">
      <c r="A10" s="110" t="s">
        <v>7</v>
      </c>
      <c r="B10" s="109">
        <v>51706665</v>
      </c>
      <c r="C10" s="104">
        <v>53866816</v>
      </c>
      <c r="D10" s="105">
        <v>56129201</v>
      </c>
      <c r="E10" s="106">
        <v>0</v>
      </c>
      <c r="F10" s="106">
        <v>0</v>
      </c>
      <c r="G10" s="104">
        <v>56129201</v>
      </c>
    </row>
    <row r="11" spans="1:7" ht="15">
      <c r="A11" s="110" t="s">
        <v>8</v>
      </c>
      <c r="B11" s="109">
        <v>18386491</v>
      </c>
      <c r="C11" s="104">
        <v>17199560</v>
      </c>
      <c r="D11" s="105">
        <v>19712148</v>
      </c>
      <c r="E11" s="106">
        <v>0</v>
      </c>
      <c r="F11" s="106">
        <v>0</v>
      </c>
      <c r="G11" s="104">
        <v>19712148</v>
      </c>
    </row>
    <row r="12" spans="1:7" ht="15">
      <c r="A12" s="110" t="s">
        <v>9</v>
      </c>
      <c r="B12" s="109">
        <v>10108488</v>
      </c>
      <c r="C12" s="104">
        <v>10461224</v>
      </c>
      <c r="D12" s="105">
        <v>0</v>
      </c>
      <c r="E12" s="106">
        <v>10565836</v>
      </c>
      <c r="F12" s="106">
        <v>0</v>
      </c>
      <c r="G12" s="104">
        <v>10565836</v>
      </c>
    </row>
    <row r="13" spans="1:7" ht="15">
      <c r="A13" s="111" t="s">
        <v>10</v>
      </c>
      <c r="B13" s="109">
        <v>10587383</v>
      </c>
      <c r="C13" s="104">
        <v>10841211</v>
      </c>
      <c r="D13" s="105">
        <v>10748350</v>
      </c>
      <c r="E13" s="106">
        <v>1035510</v>
      </c>
      <c r="F13" s="106">
        <v>0</v>
      </c>
      <c r="G13" s="104">
        <v>11783860</v>
      </c>
    </row>
    <row r="14" spans="1:7" s="2" customFormat="1" ht="15.75">
      <c r="A14" s="112" t="s">
        <v>11</v>
      </c>
      <c r="B14" s="113">
        <v>91764595</v>
      </c>
      <c r="C14" s="114">
        <v>93344379</v>
      </c>
      <c r="D14" s="115">
        <v>87732753</v>
      </c>
      <c r="E14" s="116">
        <v>11601346</v>
      </c>
      <c r="F14" s="116">
        <v>0</v>
      </c>
      <c r="G14" s="114">
        <v>99334099</v>
      </c>
    </row>
    <row r="15" spans="1:7" ht="15">
      <c r="A15" s="108" t="s">
        <v>12</v>
      </c>
      <c r="B15" s="109">
        <v>7782863</v>
      </c>
      <c r="C15" s="104">
        <v>8953086</v>
      </c>
      <c r="D15" s="105">
        <v>0</v>
      </c>
      <c r="E15" s="106">
        <v>4655605</v>
      </c>
      <c r="F15" s="106">
        <v>4297481</v>
      </c>
      <c r="G15" s="104">
        <v>8953086</v>
      </c>
    </row>
    <row r="16" spans="1:7" ht="15">
      <c r="A16" s="108" t="s">
        <v>13</v>
      </c>
      <c r="B16" s="109"/>
      <c r="C16" s="104"/>
      <c r="D16" s="105"/>
      <c r="E16" s="106"/>
      <c r="F16" s="106"/>
      <c r="G16" s="104"/>
    </row>
    <row r="17" spans="1:7" ht="15">
      <c r="A17" s="110" t="s">
        <v>14</v>
      </c>
      <c r="B17" s="109">
        <v>206478054</v>
      </c>
      <c r="C17" s="104">
        <v>217309924</v>
      </c>
      <c r="D17" s="105">
        <v>0</v>
      </c>
      <c r="E17" s="106">
        <v>0</v>
      </c>
      <c r="F17" s="106">
        <f>208726021+10000000</f>
        <v>218726021</v>
      </c>
      <c r="G17" s="104">
        <f>+F17</f>
        <v>218726021</v>
      </c>
    </row>
    <row r="18" spans="1:7" ht="15">
      <c r="A18" s="110" t="s">
        <v>15</v>
      </c>
      <c r="B18" s="109">
        <v>17298889</v>
      </c>
      <c r="C18" s="104">
        <v>18105590</v>
      </c>
      <c r="D18" s="105">
        <v>0</v>
      </c>
      <c r="E18" s="106">
        <v>0</v>
      </c>
      <c r="F18" s="106">
        <v>18095208</v>
      </c>
      <c r="G18" s="104">
        <v>18095208</v>
      </c>
    </row>
    <row r="19" spans="1:7" ht="15">
      <c r="A19" s="110" t="s">
        <v>50</v>
      </c>
      <c r="B19" s="109">
        <v>13872246</v>
      </c>
      <c r="C19" s="104">
        <v>13720122</v>
      </c>
      <c r="D19" s="105">
        <v>13251670</v>
      </c>
      <c r="E19" s="106">
        <v>0</v>
      </c>
      <c r="F19" s="106">
        <v>0</v>
      </c>
      <c r="G19" s="104">
        <v>13251670</v>
      </c>
    </row>
    <row r="20" spans="1:7" ht="15">
      <c r="A20" s="111" t="s">
        <v>16</v>
      </c>
      <c r="B20" s="109">
        <v>50836789</v>
      </c>
      <c r="C20" s="104">
        <v>50836789</v>
      </c>
      <c r="D20" s="105">
        <v>55919409</v>
      </c>
      <c r="E20" s="106">
        <v>0</v>
      </c>
      <c r="F20" s="106">
        <v>0</v>
      </c>
      <c r="G20" s="104">
        <v>55919409</v>
      </c>
    </row>
    <row r="21" spans="1:7" s="2" customFormat="1" ht="15.75">
      <c r="A21" s="112" t="s">
        <v>17</v>
      </c>
      <c r="B21" s="113">
        <v>296268841</v>
      </c>
      <c r="C21" s="114">
        <v>308925511</v>
      </c>
      <c r="D21" s="115">
        <v>69171079</v>
      </c>
      <c r="E21" s="116">
        <v>4655605</v>
      </c>
      <c r="F21" s="116">
        <f>SUM(F17:F20)</f>
        <v>236821229</v>
      </c>
      <c r="G21" s="114">
        <f>SUM(G15:G20)</f>
        <v>314945394</v>
      </c>
    </row>
    <row r="22" spans="1:7" ht="15">
      <c r="A22" s="108" t="s">
        <v>18</v>
      </c>
      <c r="B22" s="109">
        <v>95641419</v>
      </c>
      <c r="C22" s="104">
        <v>111212920</v>
      </c>
      <c r="D22" s="105">
        <v>0</v>
      </c>
      <c r="E22" s="106">
        <v>0</v>
      </c>
      <c r="F22" s="106">
        <v>111405801</v>
      </c>
      <c r="G22" s="104">
        <v>111405801</v>
      </c>
    </row>
    <row r="23" spans="1:7" ht="15">
      <c r="A23" s="108" t="s">
        <v>19</v>
      </c>
      <c r="B23" s="109">
        <v>131180852</v>
      </c>
      <c r="C23" s="104">
        <v>137527855</v>
      </c>
      <c r="D23" s="105">
        <v>0</v>
      </c>
      <c r="E23" s="106">
        <v>143650142</v>
      </c>
      <c r="F23" s="106"/>
      <c r="G23" s="118">
        <v>143650142</v>
      </c>
    </row>
    <row r="24" spans="1:7" ht="15">
      <c r="A24" s="108" t="s">
        <v>20</v>
      </c>
      <c r="B24" s="109">
        <v>16404689</v>
      </c>
      <c r="C24" s="104">
        <v>16673607</v>
      </c>
      <c r="D24" s="105">
        <v>0</v>
      </c>
      <c r="E24" s="106">
        <v>16923711</v>
      </c>
      <c r="F24" s="106">
        <v>0</v>
      </c>
      <c r="G24" s="104">
        <v>16923711</v>
      </c>
    </row>
    <row r="25" spans="1:7" ht="15">
      <c r="A25" s="108" t="s">
        <v>21</v>
      </c>
      <c r="B25" s="109">
        <v>584700877</v>
      </c>
      <c r="C25" s="104">
        <v>624006915</v>
      </c>
      <c r="D25" s="105">
        <v>1853000</v>
      </c>
      <c r="E25" s="106">
        <v>671166221</v>
      </c>
      <c r="F25" s="106">
        <v>0</v>
      </c>
      <c r="G25" s="104">
        <v>673019221</v>
      </c>
    </row>
    <row r="26" spans="1:7" ht="15">
      <c r="A26" s="108" t="s">
        <v>22</v>
      </c>
      <c r="B26" s="109"/>
      <c r="C26" s="104"/>
      <c r="D26" s="105"/>
      <c r="E26" s="106"/>
      <c r="F26" s="106"/>
      <c r="G26" s="104"/>
    </row>
    <row r="27" spans="1:7" ht="15">
      <c r="A27" s="110" t="s">
        <v>23</v>
      </c>
      <c r="B27" s="109">
        <v>74214102</v>
      </c>
      <c r="C27" s="104">
        <v>75476953</v>
      </c>
      <c r="D27" s="105">
        <v>60477415</v>
      </c>
      <c r="E27" s="106">
        <v>16278375</v>
      </c>
      <c r="F27" s="106">
        <v>0</v>
      </c>
      <c r="G27" s="104">
        <v>76755790</v>
      </c>
    </row>
    <row r="28" spans="1:7" ht="15">
      <c r="A28" s="110" t="s">
        <v>24</v>
      </c>
      <c r="B28" s="109">
        <v>0</v>
      </c>
      <c r="C28" s="104">
        <v>0</v>
      </c>
      <c r="D28" s="105">
        <v>0</v>
      </c>
      <c r="E28" s="106">
        <v>0</v>
      </c>
      <c r="F28" s="106">
        <v>0</v>
      </c>
      <c r="G28" s="104">
        <v>0</v>
      </c>
    </row>
    <row r="29" spans="1:7" ht="15.75" thickBot="1">
      <c r="A29" s="119" t="s">
        <v>25</v>
      </c>
      <c r="B29" s="109">
        <v>25028888</v>
      </c>
      <c r="C29" s="104">
        <v>24024699</v>
      </c>
      <c r="D29" s="105">
        <v>10146630</v>
      </c>
      <c r="E29" s="120">
        <v>1867793</v>
      </c>
      <c r="F29" s="106">
        <v>12499848</v>
      </c>
      <c r="G29" s="121">
        <v>24514271</v>
      </c>
    </row>
    <row r="30" spans="1:7" s="2" customFormat="1" ht="16.5" thickTop="1">
      <c r="A30" s="122" t="s">
        <v>26</v>
      </c>
      <c r="B30" s="123">
        <v>1315204263</v>
      </c>
      <c r="C30" s="124">
        <v>1391192839</v>
      </c>
      <c r="D30" s="125">
        <v>229380877</v>
      </c>
      <c r="E30" s="126">
        <v>866143193</v>
      </c>
      <c r="F30" s="127">
        <v>365024359</v>
      </c>
      <c r="G30" s="124">
        <f>SUM(G22:G29)+G21+G14</f>
        <v>1460548429</v>
      </c>
    </row>
    <row r="31" spans="1:7" ht="8.25" customHeight="1">
      <c r="A31" s="108"/>
      <c r="B31" s="109"/>
      <c r="C31" s="104"/>
      <c r="D31" s="105"/>
      <c r="E31" s="106"/>
      <c r="F31" s="106"/>
      <c r="G31" s="104"/>
    </row>
    <row r="32" spans="1:7" ht="15">
      <c r="A32" s="102" t="s">
        <v>27</v>
      </c>
      <c r="B32" s="103"/>
      <c r="C32" s="104"/>
      <c r="D32" s="105"/>
      <c r="E32" s="106"/>
      <c r="F32" s="106"/>
      <c r="G32" s="104"/>
    </row>
    <row r="33" spans="1:7" ht="15">
      <c r="A33" s="108" t="s">
        <v>28</v>
      </c>
      <c r="B33" s="109"/>
      <c r="C33" s="104"/>
      <c r="D33" s="105"/>
      <c r="E33" s="106"/>
      <c r="F33" s="106"/>
      <c r="G33" s="104"/>
    </row>
    <row r="34" spans="1:7" ht="15">
      <c r="A34" s="110" t="s">
        <v>29</v>
      </c>
      <c r="B34" s="109">
        <v>298090284</v>
      </c>
      <c r="C34" s="104">
        <v>305243022</v>
      </c>
      <c r="D34" s="105">
        <v>90916766</v>
      </c>
      <c r="E34" s="106">
        <v>122362727</v>
      </c>
      <c r="F34" s="106">
        <v>94248998</v>
      </c>
      <c r="G34" s="104">
        <v>307528491</v>
      </c>
    </row>
    <row r="35" spans="1:7" ht="15">
      <c r="A35" s="110" t="s">
        <v>30</v>
      </c>
      <c r="B35" s="109">
        <v>206261826</v>
      </c>
      <c r="C35" s="104">
        <v>226661959</v>
      </c>
      <c r="D35" s="105">
        <v>97299</v>
      </c>
      <c r="E35" s="106">
        <v>123697</v>
      </c>
      <c r="F35" s="106">
        <f>227093384+10000000</f>
        <v>237093384</v>
      </c>
      <c r="G35" s="104">
        <f>SUM(D35:F35)</f>
        <v>237314380</v>
      </c>
    </row>
    <row r="36" spans="1:7" ht="15">
      <c r="A36" s="110" t="s">
        <v>31</v>
      </c>
      <c r="B36" s="109">
        <v>95373704</v>
      </c>
      <c r="C36" s="104">
        <v>95142644</v>
      </c>
      <c r="D36" s="105">
        <v>0</v>
      </c>
      <c r="E36" s="106">
        <v>72275968</v>
      </c>
      <c r="F36" s="106">
        <v>25131157</v>
      </c>
      <c r="G36" s="104">
        <v>97407125</v>
      </c>
    </row>
    <row r="37" spans="1:7" ht="15">
      <c r="A37" s="110" t="s">
        <v>32</v>
      </c>
      <c r="B37" s="109">
        <v>35054877</v>
      </c>
      <c r="C37" s="104">
        <v>36904688</v>
      </c>
      <c r="D37" s="105">
        <v>37833328</v>
      </c>
      <c r="E37" s="106">
        <v>56912</v>
      </c>
      <c r="F37" s="106">
        <v>147479</v>
      </c>
      <c r="G37" s="104">
        <v>38037719</v>
      </c>
    </row>
    <row r="38" spans="1:7" ht="15">
      <c r="A38" s="110" t="s">
        <v>33</v>
      </c>
      <c r="B38" s="109">
        <v>2230641</v>
      </c>
      <c r="C38" s="104">
        <v>2909113</v>
      </c>
      <c r="D38" s="105">
        <v>2192396</v>
      </c>
      <c r="E38" s="106">
        <v>743869</v>
      </c>
      <c r="F38" s="106">
        <v>54591</v>
      </c>
      <c r="G38" s="104">
        <v>2990856</v>
      </c>
    </row>
    <row r="39" spans="1:7" ht="15">
      <c r="A39" s="110" t="s">
        <v>34</v>
      </c>
      <c r="B39" s="109">
        <v>25048346</v>
      </c>
      <c r="C39" s="104">
        <v>27067399</v>
      </c>
      <c r="D39" s="105">
        <v>22308425</v>
      </c>
      <c r="E39" s="106">
        <v>1330646</v>
      </c>
      <c r="F39" s="106">
        <v>4682544</v>
      </c>
      <c r="G39" s="104">
        <v>28321615</v>
      </c>
    </row>
    <row r="40" spans="1:7" ht="15">
      <c r="A40" s="110" t="s">
        <v>35</v>
      </c>
      <c r="B40" s="109">
        <v>35666662</v>
      </c>
      <c r="C40" s="104">
        <v>36948692</v>
      </c>
      <c r="D40" s="105">
        <v>18021088</v>
      </c>
      <c r="E40" s="106">
        <v>18770541</v>
      </c>
      <c r="F40" s="106">
        <v>342471</v>
      </c>
      <c r="G40" s="104">
        <v>37134100</v>
      </c>
    </row>
    <row r="41" spans="1:7" ht="15">
      <c r="A41" s="110" t="s">
        <v>36</v>
      </c>
      <c r="B41" s="109">
        <v>9024373</v>
      </c>
      <c r="C41" s="104">
        <v>9975637</v>
      </c>
      <c r="D41" s="105">
        <v>2330516</v>
      </c>
      <c r="E41" s="106">
        <v>168108</v>
      </c>
      <c r="F41" s="106">
        <v>7926895</v>
      </c>
      <c r="G41" s="104">
        <v>10425519</v>
      </c>
    </row>
    <row r="42" spans="1:7" ht="15">
      <c r="A42" s="108" t="s">
        <v>37</v>
      </c>
      <c r="B42" s="109">
        <v>16629681</v>
      </c>
      <c r="C42" s="104">
        <v>16204632</v>
      </c>
      <c r="D42" s="105">
        <v>0</v>
      </c>
      <c r="E42" s="106">
        <v>18288525</v>
      </c>
      <c r="F42" s="106">
        <v>0</v>
      </c>
      <c r="G42" s="104">
        <v>18288525</v>
      </c>
    </row>
    <row r="43" spans="1:7" ht="15">
      <c r="A43" s="108" t="s">
        <v>21</v>
      </c>
      <c r="B43" s="109">
        <v>538659619</v>
      </c>
      <c r="C43" s="104">
        <v>556431679</v>
      </c>
      <c r="D43" s="105">
        <v>0</v>
      </c>
      <c r="E43" s="106">
        <v>595520818</v>
      </c>
      <c r="F43" s="106">
        <v>143522</v>
      </c>
      <c r="G43" s="104">
        <v>595664340</v>
      </c>
    </row>
    <row r="44" spans="1:7" ht="15.75" thickBot="1">
      <c r="A44" s="130" t="s">
        <v>38</v>
      </c>
      <c r="B44" s="109">
        <v>0</v>
      </c>
      <c r="C44" s="104">
        <v>0</v>
      </c>
      <c r="D44" s="105">
        <v>0</v>
      </c>
      <c r="E44" s="120">
        <v>0</v>
      </c>
      <c r="F44" s="106">
        <v>0</v>
      </c>
      <c r="G44" s="104">
        <v>0</v>
      </c>
    </row>
    <row r="45" spans="1:7" s="2" customFormat="1" ht="16.5" thickTop="1">
      <c r="A45" s="122" t="s">
        <v>39</v>
      </c>
      <c r="B45" s="123">
        <v>1262040013</v>
      </c>
      <c r="C45" s="124">
        <v>1313489465</v>
      </c>
      <c r="D45" s="125">
        <f>SUM(D34:D44)</f>
        <v>173699818</v>
      </c>
      <c r="E45" s="127">
        <f>SUM(E34:E44)</f>
        <v>829641811</v>
      </c>
      <c r="F45" s="127">
        <f>SUM(F34:F44)</f>
        <v>369771041</v>
      </c>
      <c r="G45" s="124">
        <f>SUM(G34:G44)</f>
        <v>1373112670</v>
      </c>
    </row>
    <row r="46" spans="1:7" ht="6.75" customHeight="1">
      <c r="A46" s="108"/>
      <c r="B46" s="109"/>
      <c r="C46" s="104"/>
      <c r="D46" s="105"/>
      <c r="E46" s="106"/>
      <c r="F46" s="106"/>
      <c r="G46" s="104"/>
    </row>
    <row r="47" spans="1:7" ht="15">
      <c r="A47" s="102" t="s">
        <v>40</v>
      </c>
      <c r="B47" s="103"/>
      <c r="C47" s="104"/>
      <c r="D47" s="105"/>
      <c r="E47" s="106"/>
      <c r="F47" s="106"/>
      <c r="G47" s="104"/>
    </row>
    <row r="48" spans="1:7" ht="15">
      <c r="A48" s="108" t="s">
        <v>41</v>
      </c>
      <c r="B48" s="109"/>
      <c r="C48" s="104"/>
      <c r="D48" s="105"/>
      <c r="E48" s="106"/>
      <c r="F48" s="106"/>
      <c r="G48" s="104"/>
    </row>
    <row r="49" spans="1:7" ht="15">
      <c r="A49" s="110" t="s">
        <v>42</v>
      </c>
      <c r="B49" s="109">
        <v>30306444</v>
      </c>
      <c r="C49" s="104">
        <v>30306444</v>
      </c>
      <c r="D49" s="105">
        <v>290005</v>
      </c>
      <c r="E49" s="106">
        <v>36501382</v>
      </c>
      <c r="F49" s="106">
        <v>0</v>
      </c>
      <c r="G49" s="104">
        <v>36791387</v>
      </c>
    </row>
    <row r="50" spans="1:7" ht="15">
      <c r="A50" s="110" t="s">
        <v>43</v>
      </c>
      <c r="B50" s="109">
        <v>0</v>
      </c>
      <c r="C50" s="104">
        <v>0</v>
      </c>
      <c r="D50" s="105">
        <v>0</v>
      </c>
      <c r="E50" s="106">
        <v>0</v>
      </c>
      <c r="F50" s="106">
        <v>0</v>
      </c>
      <c r="G50" s="104">
        <v>0</v>
      </c>
    </row>
    <row r="51" spans="1:7" ht="15">
      <c r="A51" s="111" t="s">
        <v>44</v>
      </c>
      <c r="B51" s="109">
        <v>0</v>
      </c>
      <c r="C51" s="104">
        <v>0</v>
      </c>
      <c r="D51" s="105">
        <v>0</v>
      </c>
      <c r="E51" s="131">
        <v>0</v>
      </c>
      <c r="F51" s="106">
        <v>0</v>
      </c>
      <c r="G51" s="104">
        <v>0</v>
      </c>
    </row>
    <row r="52" spans="1:7" ht="15">
      <c r="A52" s="132" t="s">
        <v>45</v>
      </c>
      <c r="B52" s="133">
        <v>30306444</v>
      </c>
      <c r="C52" s="134">
        <v>30306444</v>
      </c>
      <c r="D52" s="135">
        <v>290005</v>
      </c>
      <c r="E52" s="131">
        <v>36501382</v>
      </c>
      <c r="F52" s="136">
        <v>0</v>
      </c>
      <c r="G52" s="134">
        <v>36791387</v>
      </c>
    </row>
    <row r="53" spans="1:7" ht="15">
      <c r="A53" s="108"/>
      <c r="B53" s="109"/>
      <c r="C53" s="104"/>
      <c r="D53" s="105"/>
      <c r="E53" s="106"/>
      <c r="F53" s="106"/>
      <c r="G53" s="104"/>
    </row>
    <row r="54" spans="1:7" ht="15">
      <c r="A54" s="108" t="s">
        <v>46</v>
      </c>
      <c r="B54" s="109"/>
      <c r="C54" s="104"/>
      <c r="D54" s="105"/>
      <c r="E54" s="106"/>
      <c r="F54" s="106"/>
      <c r="G54" s="104"/>
    </row>
    <row r="55" spans="1:7" ht="15">
      <c r="A55" s="110" t="s">
        <v>47</v>
      </c>
      <c r="B55" s="109">
        <v>0</v>
      </c>
      <c r="C55" s="104">
        <v>0</v>
      </c>
      <c r="D55" s="105">
        <v>0</v>
      </c>
      <c r="E55" s="106">
        <v>0</v>
      </c>
      <c r="F55" s="106">
        <v>0</v>
      </c>
      <c r="G55" s="104">
        <v>0</v>
      </c>
    </row>
    <row r="56" spans="1:7" ht="15">
      <c r="A56" s="111" t="s">
        <v>60</v>
      </c>
      <c r="B56" s="137">
        <v>22857806</v>
      </c>
      <c r="C56" s="138">
        <v>47396930</v>
      </c>
      <c r="D56" s="139">
        <v>55391054</v>
      </c>
      <c r="E56" s="131">
        <v>0</v>
      </c>
      <c r="F56" s="131">
        <v>-4746682</v>
      </c>
      <c r="G56" s="138">
        <v>50644372</v>
      </c>
    </row>
    <row r="57" spans="1:7" ht="15.75" thickBot="1">
      <c r="A57" s="140" t="s">
        <v>48</v>
      </c>
      <c r="B57" s="141">
        <v>22857806</v>
      </c>
      <c r="C57" s="142">
        <v>47396930</v>
      </c>
      <c r="D57" s="143">
        <v>55391054</v>
      </c>
      <c r="E57" s="120">
        <v>0</v>
      </c>
      <c r="F57" s="120">
        <v>-4746682</v>
      </c>
      <c r="G57" s="144">
        <v>50644372</v>
      </c>
    </row>
    <row r="58" spans="1:7" s="2" customFormat="1" ht="17.25" thickBot="1" thickTop="1">
      <c r="A58" s="214" t="s">
        <v>49</v>
      </c>
      <c r="B58" s="215">
        <v>1315204263</v>
      </c>
      <c r="C58" s="216">
        <v>1391192839</v>
      </c>
      <c r="D58" s="217">
        <v>229380877</v>
      </c>
      <c r="E58" s="218">
        <v>866143193</v>
      </c>
      <c r="F58" s="218">
        <v>365024359</v>
      </c>
      <c r="G58" s="216">
        <f>+G45+G52+G57</f>
        <v>1460548429</v>
      </c>
    </row>
    <row r="59" ht="15"/>
    <row r="60" spans="1:3" ht="15">
      <c r="A60" s="4"/>
      <c r="B60" s="14"/>
      <c r="C60" s="4"/>
    </row>
    <row r="61" spans="1:3" ht="15">
      <c r="A61" s="5"/>
      <c r="B61" s="15"/>
      <c r="C61" s="5"/>
    </row>
    <row r="62" spans="1:3" ht="15">
      <c r="A62" s="6"/>
      <c r="B62" s="7"/>
      <c r="C62" s="6"/>
    </row>
    <row r="63" spans="1:7" ht="15">
      <c r="A63" s="6"/>
      <c r="B63" s="7"/>
      <c r="C63" s="6"/>
      <c r="D63" s="1"/>
      <c r="E63" s="1"/>
      <c r="F63" s="1"/>
      <c r="G63" s="1"/>
    </row>
    <row r="64" spans="1:7" ht="15">
      <c r="A64" s="6"/>
      <c r="B64" s="7"/>
      <c r="C64" s="6"/>
      <c r="D64" s="1"/>
      <c r="E64" s="1"/>
      <c r="F64" s="1"/>
      <c r="G64" s="1"/>
    </row>
    <row r="65" spans="1:7" ht="15">
      <c r="A65" s="6"/>
      <c r="B65" s="7"/>
      <c r="C65" s="6"/>
      <c r="D65" s="1"/>
      <c r="E65" s="1"/>
      <c r="F65" s="1"/>
      <c r="G65" s="1"/>
    </row>
    <row r="66" spans="1:7" ht="15">
      <c r="A66" s="6"/>
      <c r="B66" s="7"/>
      <c r="C66" s="6"/>
      <c r="D66" s="1"/>
      <c r="E66" s="1"/>
      <c r="F66" s="1"/>
      <c r="G66" s="1"/>
    </row>
  </sheetData>
  <sheetProtection/>
  <mergeCells count="6">
    <mergeCell ref="A1:G1"/>
    <mergeCell ref="A2:G2"/>
    <mergeCell ref="A3:G3"/>
    <mergeCell ref="A5:A6"/>
    <mergeCell ref="B5:C5"/>
    <mergeCell ref="D5:G5"/>
  </mergeCells>
  <printOptions/>
  <pageMargins left="0.7" right="0.7" top="0.75" bottom="0.75" header="0.3" footer="0.3"/>
  <pageSetup horizontalDpi="600" verticalDpi="600" orientation="portrait" scale="62"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OOP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fox</dc:creator>
  <cp:keywords/>
  <dc:description/>
  <cp:lastModifiedBy>Jill Taylor</cp:lastModifiedBy>
  <cp:lastPrinted>2014-06-30T21:35:25Z</cp:lastPrinted>
  <dcterms:created xsi:type="dcterms:W3CDTF">2007-06-15T00:53:43Z</dcterms:created>
  <dcterms:modified xsi:type="dcterms:W3CDTF">2014-06-30T21:44:42Z</dcterms:modified>
  <cp:category/>
  <cp:version/>
  <cp:contentType/>
  <cp:contentStatus/>
</cp:coreProperties>
</file>